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85" windowWidth="11460" windowHeight="4320" firstSheet="2" activeTab="2"/>
  </bookViews>
  <sheets>
    <sheet name="Kenmerken en uitgangspunten" sheetId="1" state="hidden" r:id="rId1"/>
    <sheet name="Thijs" sheetId="2" state="hidden" r:id="rId2"/>
    <sheet name="Voorblad" sheetId="3" r:id="rId3"/>
    <sheet name="Licentie" sheetId="4" r:id="rId4"/>
    <sheet name="Gebruiksaanwijzing" sheetId="5" r:id="rId5"/>
    <sheet name="Triple A" sheetId="6" r:id="rId6"/>
    <sheet name="Vragenlijst" sheetId="7" r:id="rId7"/>
    <sheet name="Grafiek" sheetId="8" r:id="rId8"/>
    <sheet name="Het verhaal van Thijs" sheetId="9" r:id="rId9"/>
    <sheet name="Suggesties" sheetId="10" r:id="rId10"/>
  </sheets>
  <definedNames>
    <definedName name="_xlnm.Print_Area" localSheetId="8">'Het verhaal van Thijs'!$P$40:$Q$103</definedName>
  </definedNames>
  <calcPr fullCalcOnLoad="1"/>
</workbook>
</file>

<file path=xl/comments10.xml><?xml version="1.0" encoding="utf-8"?>
<comments xmlns="http://schemas.openxmlformats.org/spreadsheetml/2006/main">
  <authors>
    <author>Jef van den Hurk</author>
  </authors>
  <commentList>
    <comment ref="E16" authorId="0">
      <text>
        <r>
          <rPr>
            <b/>
            <sz val="9"/>
            <rFont val="Tahoma"/>
            <family val="2"/>
          </rPr>
          <t>Jef van den Hurk:</t>
        </r>
        <r>
          <rPr>
            <sz val="9"/>
            <rFont val="Tahoma"/>
            <family val="2"/>
          </rPr>
          <t xml:space="preserve">
OER=Onderwijs - &amp; Examenreglement
PTA = Programma van Toetsing en Afsluiting</t>
        </r>
      </text>
    </comment>
    <comment ref="E65" authorId="0">
      <text>
        <r>
          <rPr>
            <b/>
            <sz val="9"/>
            <rFont val="Tahoma"/>
            <family val="2"/>
          </rPr>
          <t>Jef van den Hurk:</t>
        </r>
        <r>
          <rPr>
            <sz val="9"/>
            <rFont val="Tahoma"/>
            <family val="2"/>
          </rPr>
          <t xml:space="preserve">
Referentiearrangement: Een combinatie van meerdere onderwijsproducten die invulling geven aan een
bepaalde leerroute.</t>
        </r>
      </text>
    </comment>
    <comment ref="E130" authorId="0">
      <text>
        <r>
          <rPr>
            <b/>
            <sz val="9"/>
            <rFont val="Tahoma"/>
            <family val="2"/>
          </rPr>
          <t>Jef van den Hurk:</t>
        </r>
        <r>
          <rPr>
            <sz val="9"/>
            <rFont val="Tahoma"/>
            <family val="2"/>
          </rPr>
          <t xml:space="preserve">
AAR: Aan- en afwezigheidsregistratie.</t>
        </r>
      </text>
    </comment>
    <comment ref="E138" authorId="0">
      <text>
        <r>
          <rPr>
            <b/>
            <sz val="9"/>
            <rFont val="Tahoma"/>
            <family val="2"/>
          </rPr>
          <t>Jef van den Hurk:</t>
        </r>
        <r>
          <rPr>
            <sz val="9"/>
            <rFont val="Tahoma"/>
            <family val="2"/>
          </rPr>
          <t xml:space="preserve">
ELO: elektronische leeromgeving.</t>
        </r>
      </text>
    </comment>
  </commentList>
</comments>
</file>

<file path=xl/comments7.xml><?xml version="1.0" encoding="utf-8"?>
<comments xmlns="http://schemas.openxmlformats.org/spreadsheetml/2006/main">
  <authors>
    <author>Jef van den Hurk</author>
  </authors>
  <commentList>
    <comment ref="F13" authorId="0">
      <text>
        <r>
          <rPr>
            <b/>
            <sz val="9"/>
            <rFont val="Tahoma"/>
            <family val="2"/>
          </rPr>
          <t>Jef van den Hurk:</t>
        </r>
        <r>
          <rPr>
            <sz val="9"/>
            <rFont val="Tahoma"/>
            <family val="2"/>
          </rPr>
          <t xml:space="preserve">
OER=Onderwijs - &amp; Examenreglement
PTA = Programma van Toetsing en Afsluiting</t>
        </r>
      </text>
    </comment>
    <comment ref="F62" authorId="0">
      <text>
        <r>
          <rPr>
            <b/>
            <sz val="9"/>
            <rFont val="Tahoma"/>
            <family val="2"/>
          </rPr>
          <t>Jef van den Hurk:</t>
        </r>
        <r>
          <rPr>
            <sz val="9"/>
            <rFont val="Tahoma"/>
            <family val="2"/>
          </rPr>
          <t xml:space="preserve">
Referentiearrangement: Een combinatie van meerdere onderwijsproducten die invulling geven aan een
bepaalde leerroute.</t>
        </r>
      </text>
    </comment>
    <comment ref="F127" authorId="0">
      <text>
        <r>
          <rPr>
            <b/>
            <sz val="9"/>
            <rFont val="Tahoma"/>
            <family val="2"/>
          </rPr>
          <t>Jef van den Hurk:</t>
        </r>
        <r>
          <rPr>
            <sz val="9"/>
            <rFont val="Tahoma"/>
            <family val="2"/>
          </rPr>
          <t xml:space="preserve">
AAR: Aan- en afwezigheidsregistratie.</t>
        </r>
      </text>
    </comment>
    <comment ref="F135" authorId="0">
      <text>
        <r>
          <rPr>
            <b/>
            <sz val="9"/>
            <rFont val="Tahoma"/>
            <family val="2"/>
          </rPr>
          <t>Jef van den Hurk:</t>
        </r>
        <r>
          <rPr>
            <sz val="9"/>
            <rFont val="Tahoma"/>
            <family val="2"/>
          </rPr>
          <t xml:space="preserve">
ELO: elektronische leeromgeving.</t>
        </r>
      </text>
    </comment>
  </commentList>
</comments>
</file>

<file path=xl/sharedStrings.xml><?xml version="1.0" encoding="utf-8"?>
<sst xmlns="http://schemas.openxmlformats.org/spreadsheetml/2006/main" count="628" uniqueCount="423">
  <si>
    <t>Registratie aan- en afwezigheid  vindt plaats voor alle onderwijsactiviteiten, die in het vaste rooster zijn opgenomen.</t>
  </si>
  <si>
    <t>Onderwijs wordt deels gegeven aan groepen van wisselende samenstelling, al naargelang hun leervraag.</t>
  </si>
  <si>
    <t>Incidenten worden geregistreerd in een daarvoor bestemd registratiesysteem.</t>
  </si>
  <si>
    <t>Registratie aan- en afwezigheid  van onderwijsactiviteiten vindt plaats voor alle onderwijsactiviteiten, die in het persoonlijke rooster van de student zijn opgenomen.</t>
  </si>
  <si>
    <t>Controle (kan alleen als x ook geldt)</t>
  </si>
  <si>
    <t>Bij toetsing wordt automatisch rekening gehouden met leerbeperkingen (bijv dyslexie, slechtziendheid).</t>
  </si>
  <si>
    <t>Moment van toetsing wordt (waar mogelijk) bepaald door de student (in overleg met zijn loopbaanbegeleider).</t>
  </si>
  <si>
    <t>Het doorwerken van digitaal lesmateriaal door studenten wordt automatisch geanalyseerd en vertaald in adviezen en succesprognoses.</t>
  </si>
  <si>
    <t>Besteld (al dan niet digitaal) lesmateriaal wordt (vrijwel) volledig gebruikt tijdens het leertraject van studenten.</t>
  </si>
  <si>
    <t>Toegang tot digitaal lesmateriaal is tijdig geregeld.</t>
  </si>
  <si>
    <t>2e en 3e lijns begeleiding wordt uitgevoerd door specialisten.</t>
  </si>
  <si>
    <t>Een aanvraag voor aanvullende ondersteuning bevat een beschrijving van het probleem, een diagnose wordt gesteld door specialisten.</t>
  </si>
  <si>
    <t>Loopbaanbegeleider kan zich op de hoogte stellen van verloop en resultaat van aanvullende ondersteuningstrajecten.</t>
  </si>
  <si>
    <t>Inzet van specialisten en aanbod van aanvullende ondersteuningstrajecten is geflexibiliseerd op basis van prognoses.</t>
  </si>
  <si>
    <t>Een intake is een aanvulling op wat al bekend is van de student uit vorige leerloopbaan. 
Intakegesprekken en eventuele testen gebeurt op basis van inschrijven door de student, de intaker heeft hier een eigen verantwoordelijkheid.
Benodigde capaciteit aan intakers wordt geprognotiseerd op basis van de belangstelling tijdens de open dag en de vroege aanmeldingen. 
Op basis van learning analytics worden scenario's opgesteld met succesprognoses bij elk scenario.</t>
  </si>
  <si>
    <t>Het rooster staat op de website van het roc. Dat is makkelijk, want op die manier kan Thijs elke dag even checken of er roosterwijzigingen zijn. Hoewel niet vaak, soms gebeurt het dat roosterwijzigingen niet op tijd beschikbaar zijn, dat is dan balen als er het eerste uur verzet is.
Het rooster klopt in de regel prima en het aantal tussenuren valt ook mee. Wel valt het Thijs op, dat het regelmatig (en dan met name op vrijdagmiddag) wel erg rustig is op de locatie waar hij op school zit. 
Omdat er ook enkele studenten op een wachtlijst zijn geplaatst, zijn er in elk geval wel voldoende machines en pc's beschikbaar. Thijs heeft gehoord, dat dat eerder wel eens anders was.
Thijs vindt overigens, dat de roostermaker het slim aanpakt. Als hij er niet uitkomt, legt hij het probleem bij de opleidingscoördinator neer. Thijs ving zoiets op toen hij tijdens een pauze die twee tegenkwam op de gang. De opleidingscoördinator keek toen niet zo blij...</t>
  </si>
  <si>
    <t>Lesmateriaal</t>
  </si>
  <si>
    <t>Het vinden van een BPV-plek is primair de taak van de student. Er is wel een lijst van bedrijven beschikbaar die de student kan benaderen. 
Of: de student wordt door de school ingedeeld op een BPV-plaats
Tijdens de BPV is er incidenteel contact tussen het stagebedrijf en de stagecoordinator van de school
De administratieve afhandeling van de BPVO is arbeidsintensief</t>
  </si>
  <si>
    <t>De school heeft contact met diverse bedrijven en werft actief BPV-plaatsen. Studenten worden voorgesteld bij het bedrijf waarna een intake plaats vindt 
De leerdoelen van de BPV worden in globale termen gedefinieerd
Tijdens de BPV is er regelmatig contact tussen het stagebedrijf en de stagecoordinator van de school
De administratieve afhandeling van de BPVO is arbeidsintensief</t>
  </si>
  <si>
    <t>De school heeft contact met diverse bedrijven en werft actief BPV-plaatsen. Er is een database van bedrijven en BPV-plaatsen, waarin studenten ook zelf kunnen zoeken. 
De leerdoelen van de BPV worden nauwkeurig gedefinieerd, ook in termen van de werkprocessen die de student gaat doen en de competenties die hij daarbij moet ontwikkelen
Tijdens de BPV is er regelmatig contact tussen het stagebedrijf en de mentor. Daarbij kunnen de leerdoelen worden bijgesteld
De administratieve afhandeling van de BPVO is iets minder arbeidsintensief omdat de bedrijfsgegevens beschikbaar zijn</t>
  </si>
  <si>
    <t>Er is een 'BPV-site' die gekoppeld is aan de Colo ('white label') database van accreditaties. Bij de BPV-plaatsen staat ook welke competenties kunnen worden ontwikkeld. Studenten kunnen daarin zoeken, maar bedrijven kunnen ook zoeken naar studenten met specifieke profielen
De BPV worden gecombineerd met specifieke tussentijdse scholingen op school
Tijdens de BPV is er regelmatig contact tussen het stagebedrijf en de mentor. Daarbij kunnen de leerdoelen worden bijgesteld
De administratieve afhandeling van de BPVO is geintegreerd en kost nauwelijks moeite</t>
  </si>
  <si>
    <t>Er is sprake van een duidelijke onderwijsvisie</t>
  </si>
  <si>
    <t>De onderwijsvisie is duidelijk herkenbaar in opleidingsconcepten en onderwijsorganisatie</t>
  </si>
  <si>
    <t>BPV</t>
  </si>
  <si>
    <t>Boel op orde</t>
  </si>
  <si>
    <t>Student centraal</t>
  </si>
  <si>
    <t>Kenmerkend voor niveau</t>
  </si>
  <si>
    <t xml:space="preserve">Onderwijs is voornamelijk georganiseerd op basis van een docent in een klas. </t>
  </si>
  <si>
    <t>Score, gecorrigeerd na controle</t>
  </si>
  <si>
    <t>Aan- en afwezigheidsregistratie</t>
  </si>
  <si>
    <t>Onderwijsontwikkeling</t>
  </si>
  <si>
    <t>Leervraag arrangeren</t>
  </si>
  <si>
    <t xml:space="preserve">Thijs krijgt een studieloopbaanbegeleider toegewezen, die zoveel mogelijk gedurende de hele opleiding zijn begeleider blijft. Enkele malen per jaar heeft Thijs een gesprek met zijn begeleider. Die bespreekt de voortgang op basis van het dossier van Thijs. Daarin blijken zijn presentie en zijn resultaten direct opvraagbaar te zijn. 
Elk gesprek worden afspraken gemaakt die worden vastgelegd in het begeleidingssysteem. </t>
  </si>
  <si>
    <t xml:space="preserve">De intaker blijkt ook de persoonlijk begeleider te zijn van Thijs. Thijs kan via de agenda een afspraak inplannen met zijn begeleider, als hij denkt dat dat nodig is. Als hij zlef geen afspraak maakt, maakt de begeleider zelf een afspraak via de agenda.
Tijdens de regelmatige gesprekken, die Thijs met hem voert, blijkt hij goed op de hoogte te zijn van de vorderingen, die Thijs maakt. Soms vraagt zijn begeleider wat door als er signalen zijn, dat het even wat minder lijkt te gaan. 
Bij elk gesprek wordt ook gekeken naar het leertraject van Thijs. Dat wordt aangepast als dat nodig of wenselijk is. Afspraken worden vastgelegd in het begeleidingssysteem.  Thijs heeft de mogelijkheid die afspraken in het systeem te bekijken.  </t>
  </si>
  <si>
    <t xml:space="preserve">Tijdens alle lessen wordt de presentatie geregistreerd. Dat gebeurt voornamelijk met de eigen studentenkaart, soms registreet de docent de presentatie op een computer in de klas. 
Studenten, die een keer afwezig zijn zonder dat duidelijk is waarom, krijgen steevast een mail, waarin geïnformeerd wordt naar de reden van absentie.  </t>
  </si>
  <si>
    <t>Thijs krijgt al zijn lessen in een vaste klas. Met zijn dyslectie loopt hij met name bij de talen al snel tegen wat achterstanden op. Jammer dat daar nauwelijks aandacht aan kan worden besteed.</t>
  </si>
  <si>
    <t>De meeste lessen volgt Thijs in een vaste klas. Daarnaast krijgt hij wat extra taallessen met een groep studenten die, net als hij, wat problemen hebben met enkele vakken. 
Wat verder in zijn leertraject heeft hij ook nog een paar keuzevakken, die hij kan volgen.</t>
  </si>
  <si>
    <t>Een deel van de lessen volgt Thijs in een vaste klas. Dat is ook gezellig. Omdat hij wat moeite heeft met talen volgt hij wat aanvullende lessen samen met studenten die dezelfde problemen hebben.
Voor een belangrijk deel van zijn onderwijstraject werkt Thijs in groepen of werkt hij via de elo zelfstandig aan bepaalde vakken of onderwerpen. Thijs vindt het prettig, dat er rekening wordt gehouden met zijn voorkeuren bij de invulling van zijn leertraject: gewoon klassikaal als de uitleg belangrijk is, wat meer projectmatig in groepen als er iets geproduceerd moet worden of zelfstandig bij vakken waar hij wat extra moet kunnen oefenen.</t>
  </si>
  <si>
    <t xml:space="preserve">Een deel van de lessen volgt Thijs in een vaste klas. Dat is ook gezellig. Omdat hij wat moeite heeft met talen volgt hij wat aanvullende lessen samen met studenten die dezelfde problemen hebben.
Voor een belangrijk deel van zijn onderwijstraject werkt Thijs in groepen of werkt hij via de elo zelfstandig aan bepaalde vakken of onderwerpen. Thijs vindt het prettig, dat er rekening wordt gehouden met zijn voorkeuren bij de invulling van zijn leertraject: gewoon klassikaal (eventueel via videoconferencing met een externe docent) als de uitleg belangrijk is, wat meer projectmatig in groepen (ook via ICT met buitenlandse studenten) als er iets geproduceerd moet worden of zelfstandig bij vakken waar hij wat extra moet kunnen oefenen. Bij dat laatste is het mooi, dat het programma voortdurend feedback geeft en opdrachten geeft op een steeds hoger niveau. Als hij er echt niet uitkomt, is er altijd wel iemand in zijn leergroep online, docent, student of externe, die ondersteuning kan bieden. </t>
  </si>
  <si>
    <t xml:space="preserve">Aan het begin van elke periode krijgt Thijs een rooster. Er zitten lange dagen bij met flink wat tussenuren maar gelukkig is hij vrijdagmiddag al op tijd uit. Dat kan hij dan prima combineren met zijn baantje bij de supermarkt. 
Hij ervaart al snel, dat het rooster nog vol fouten zit. Af en toe staan er twee klassen bij een lokaal, of komt een docent niet opdagen omdat die dubbel is ingeroosterd. Bij elk nieuw rooster duurt het wel een week of drie voordat het allemaal goed loopt. 
Verder vindt Thijs het erg vervelend dat zijn klas eigenlijk te groot is. Tijdens de praktijk is er een machine te weinig, het OLC komt vier pc's tekort, zodat er steeds een paar studenten niet verder kunnen. 
Hij heeft het wel te doen met de roostermaker. De laatste keer dat hij voorbij diens kamer kwam, stonden twee docenten daar behoorlijk te mopperen over hun rooster. </t>
  </si>
  <si>
    <t>Thijs</t>
  </si>
  <si>
    <t>Kenmerken</t>
  </si>
  <si>
    <t>Kenmerken volgende fase</t>
  </si>
  <si>
    <r>
      <t>Thijs vindt het moeilijk om een goede keus te maken. Hij heeft verschillende opleidingen op het oog. Hij besluit om naar een open dag te gaan en bij de verschillende opleidingen een kijkje te nemen.</t>
    </r>
    <r>
      <rPr>
        <sz val="8"/>
        <rFont val="Arial"/>
        <family val="2"/>
      </rPr>
      <t xml:space="preserve"> Daarvoor moet hij bij een paar verschillende locaties zijn. Bij elke locatie ziet hij dat wordt bijgehouden hoeveel bezoekers er zijn. Bij de verschillende opleidingen krijgt hij een folder mee. Daarin is vooral aangegeven aan welke eisen hij moet voldoen om een opleiding te mogen volgen.
Later leest hij op de website van het roc dat er ongeveer evenveel bezoekers zijn geweest als het jaar daarvoor. </t>
    </r>
    <r>
      <rPr>
        <sz val="8"/>
        <color indexed="17"/>
        <rFont val="Arial"/>
        <family val="2"/>
      </rPr>
      <t>Hij heeft daar zijn eigen ideeën over, hij is zelf wel drie keer meegeteld!</t>
    </r>
  </si>
  <si>
    <t>Tijdens de open dag worden alle bezoekers (desgewenst anoniem) geregistreerd, waarbij de belangstelling voor opleidingen wordt vastgelegd. Aantallen per opleiding worden vergeleken met voorgaande jaren en vormen de basis voor een eerste prognose voor de aanmeldingen.</t>
  </si>
  <si>
    <t xml:space="preserve">Thijs bezoekt een open dag en gaat bij verschillende opleidingen kijken. Bij elke opleiding ziet hij dat wordt bijgehouden hoeveel bezoekers belangstelling hebben voor die specifieke opleiding.
Later leest hij op de website van het roc dat er ongeveer evenveel bezoekers zijn geweest als het jaar daarvoor. In een tabel staat het aantal bezoekers per opleiding voor dit jaar en de voorafgaande jaren. </t>
  </si>
  <si>
    <t xml:space="preserve">Thijs bezoekt een open dag. Als hij wil, kan hij zich met zijn mobieltje laten registreren. Als hij zijn mobieltje met een NFC-chip bij een lezer houdt bij de opleidingen waar hij belangstelling voor heeft, maakt hij kans op een leuke prijs. 
Voor één van de opleidingen waarvoor hij belangstelling had, wordt hij verwezen naar een ander roc. "Daar werken we mee samen", wordt Thijs uitgelegd. "Wij hebben hier weer een opleiding, die zij niet geven. Nu hebben beide roc's elk een gezonde opleiding in plaats van dat elk roc twee kleine opleidingen in stand probeert te houden door elkaar te beconcurreren." </t>
  </si>
  <si>
    <t xml:space="preserve">Het onderwijs is een adequate mix van werkvormen: klassikaal onderwijs, groepswerk en zelfstandig werken met ICT (blended learning). </t>
  </si>
  <si>
    <t>Onderwijs is georganiseerd als in een leercommunity in verbinding met de buitenwereld. Een deel van het onderwijs wordt door externen via ICT ingevuld.</t>
  </si>
  <si>
    <t>Aanmelding</t>
  </si>
  <si>
    <t>Persoonlijke leerarrangementen op basis van ambitie en voortgang.</t>
  </si>
  <si>
    <t>Loopbaanbegeleiding</t>
  </si>
  <si>
    <t>2e / 3e lijnsbegeleiding</t>
  </si>
  <si>
    <t>Student wordt gevormd naar het onderwijs</t>
  </si>
  <si>
    <t>Het onderwijs wordt afgestemd op de student</t>
  </si>
  <si>
    <t xml:space="preserve">Het onderwijs wordt gevormd naar de student </t>
  </si>
  <si>
    <t>Onderwijs van overmorgen</t>
  </si>
  <si>
    <t>Ontwikkelen onderwijs</t>
  </si>
  <si>
    <t>Maatwerk in de vorm van wegwerken deficiënties is mogelijk voor enkele vakken of onderwerpen</t>
  </si>
  <si>
    <t>Plannen en roosteren</t>
  </si>
  <si>
    <t>Aan- en afwezigheid registreren</t>
  </si>
  <si>
    <t>Evaluatie / kwaliteitszorg</t>
  </si>
  <si>
    <t>Student heeft een beperkte keus in het aanbod</t>
  </si>
  <si>
    <t>Thijs 1</t>
  </si>
  <si>
    <t>Thijs 2</t>
  </si>
  <si>
    <t>Thijs 3</t>
  </si>
  <si>
    <t>Thijs 4</t>
  </si>
  <si>
    <t>Open dag</t>
  </si>
  <si>
    <t>Intake</t>
  </si>
  <si>
    <t>Bij open dagen wordt het aantal bezoekers geregistreerd en vergeleken met de aantallen van voorgaande jaren.</t>
  </si>
  <si>
    <t>Aanmelden</t>
  </si>
  <si>
    <t>Er is een soort 'dashboard' waar Thijs precies kan zien waar hij staat. Resultaten van elektronische toetsen (ook tussentijdse formatieve toetsen) zijn onmiddellijk zichtbaar in dit systeem. Daarbij ktijgt hij een aantal aanbevelingen voor extra vakken of een andere aanpak. Bij elke aanbeveling is een prognose gegeven hoeveel zijn slaagkans én de kans op werk verbetert als hij de aanbevelingen opvolgt.</t>
  </si>
  <si>
    <t xml:space="preserve">Thijs kan op ieder moment zien hoe het met zijn voortgang staat; niet alleen hoeveel studiepunten hij heeft gehaald maar ook hoe de lopende vakken gaan.
In het overzicht van keuzevakken ziet hij ook beoordelingen van de vakken staan. Bij elk vak is aangegeven 'studenten die dit vak volgeden, kozen ook voor ...'. </t>
  </si>
  <si>
    <t>Thijs heeft zelf zijn stageplaats moeten zoeken. Gelukkig kan hij werken bij de supermarkt waar hij ook in de vakantie heeft gewerkt. Voor het bedrijf lijkt het vooral een kwestie van goedkope arbeidskrachten, voor de school goedkoop onderwijs.</t>
  </si>
  <si>
    <t>Bij de onderwijsproducten in de onderwijscatalogus is duidelijk aangegeven welke leermiddelen in het onderwijsmagazijn (elo) kunnen worden gebruikt.</t>
  </si>
  <si>
    <t>x</t>
  </si>
  <si>
    <t xml:space="preserve">Tijdens zijn opleiding krijgt Thijs elk jaar een nieuwe begeleider (mentor). Die voert af en toe een gesprek met Thijs. Eigenlijk gebeurt dat alleen als er een paar onvoldoendes op zijn rapport staan. Omdat het de eerste redelijk gaat met Thijs, blijven de gesprekken vaak beperkt tot wat tips. 
In de regel maakt de begeleider wat aantekeningen in een notitieboekje. </t>
  </si>
  <si>
    <t>Kwaliteit wordt bepaald op basis van geleverde bijdrage aan de ontwikkeling van individuele studenten. Het kwaliteitsdenken maakt integraal onderdeel uit van het instellingsbeleid en zorgt voor verbinding tussen processen. Medewerkers hebben een hoge taakvolwassenheid en sturen pro-actief op kwaliteit door collega's aan te spreken als problemen optreden en direct naar oplossing te zoeken.
Kwaliteit van onderwijscatalogus als geheel, niet als de som van de afzonderlijke onderwijsproducten. Werken zonder een onderwijscatalogus is niet meer denkbaar. Perfect fit bij studentpopultaie</t>
  </si>
  <si>
    <t>Thijs is op intake bij het BPV-bedrijf geweest. Verder is er afgesproken met het bedrijf wat hij gedurende zijn BPV zal doen. Hij ziet de BPV-coordinator van de school wel eens op het bedrijf en spreekt dan kort met hem over hoe het gaat</t>
  </si>
  <si>
    <t>Thijs is bij het BPV-bedrijf gekomen dat het beste bij hem past en waar hij het meest kan leren. Er is regelmatig contact tussen hem, zijn mentor en de BPV-begeleider over hoe het gaat, wat hij leert en of hij wellicht iets anders kan gaan doen in het bedrijf</t>
  </si>
  <si>
    <t>In de tweede week van zijn BPV ging Thijs weer een dag terug naar school om een specifieke vaardigheid te leren die hij in de BPV nodig bleek te hebben. Dit geeft hem zelfvertrouwen in zijn werk en maakt het extra leuk</t>
  </si>
  <si>
    <t xml:space="preserve">Er vallen regelmatig uren uit; dan hangt Thijs met zijn medestudenten maar wat rond op het winkelcentrum in de buurt. 
Aan het eind van het schooljaar zijn er iedere keer de gehate 'ophokuren' waarbij ze met grote groepen in het OLC moeten leren. </t>
  </si>
  <si>
    <t xml:space="preserve">Als Thijs met zijn mentor een gesprek heeft dan vraagt die aan Thijs hoe het er mee staat omdat hij daar zelf geen zicht op heeft. 
Er zijn voortdurend discussies over de cijfers omdat niet duidelijk is hoe die tot stand komen. </t>
  </si>
  <si>
    <t xml:space="preserve">De mentor weet wel welke vakken Thijs heeft gehaald, maar weet niet hoe het gaat met de lopende vakken. 
 </t>
  </si>
  <si>
    <t xml:space="preserve">Tijdens alle lessen wordt de presentatie geregistreerd. Over het algemeen geldt, dat Thijs zelf verantwoordelijk is voor een goede registratie. Gelukkig hoeft hij daar niet zoveel voor te doen, zijn aanwezigheid wordt automatisch geregistreerd als hij de klas inloopt, omdat op dat moment zijn mobiel wordt geïdentificeerd. </t>
  </si>
  <si>
    <t>Tijdens de lessen wordt meestal de aan- en afwezigheid geregistreerd. Soms gebeurt dat op schrapkaarten, soms gebruikt de docent een computer. 
Als er studenten toch regelmatig afwezig zijn, wordt daar zelden aandacht aan besteed.</t>
  </si>
  <si>
    <t xml:space="preserve">Tijdens alle lessen wordt de presentatie geregistreerd. Dat gebeurt voornamelijk met de eigen studentenkaart, soms registreert de docent de presentatie op een computer in de klas. 
Studenten, die wat vaker afwezig zijn, blijken daar meestal achteraf wat gedoe mee te krijgen. </t>
  </si>
  <si>
    <t>Nee</t>
  </si>
  <si>
    <t>Nog niet, er wordt aan gewerkt</t>
  </si>
  <si>
    <t>Ja</t>
  </si>
  <si>
    <t>Website</t>
  </si>
  <si>
    <t>Volgen van de voortgang</t>
  </si>
  <si>
    <t>Organiseren van BPV</t>
  </si>
  <si>
    <t>Tijdens open dagen wordt het aantal bezoekers én het aantal potentiële studenten per opleiding geregistreerd en vergeleken met voorgaande jaren.</t>
  </si>
  <si>
    <t>Boekenlijsten worden elk jaar opnieuw door de vakgroepen bekeken.  Een student kan zijn zijn boekenlijst inzien op een centrale website van de instelling, waar hij desgewenst ook zijn bestellingen kan plaatsen.
Soms bllijkt nog dat (delen van) boeken eigenlijk niet worden gebruikt.
Lesmateriaal wordt in de regel op tijd geleverd, bij aanvang van het schooljaar is de toegang tot educatieve sites geregeld.  
Docenten kunnen per digitale methode apart de voortgang volgen die studenten maken in het digitaal educatief materiaal.</t>
  </si>
  <si>
    <t>Geen uitstroom onderzoek
Kwaliteit alleen als dat noodzakelijk is voor externe verantwoording. Geen verbetercyclus. De taakvolwassenheid van medewerkers t.a.v. kwaliteit is laag. Er is niet of nauwelijks een autonome beweging om aan kwaliteit te werken.</t>
  </si>
  <si>
    <t>Kwaliteit wordt gemonitord op opleidingsniveau. Vergroot bewustzijn van het belang van kwaliteit. Groeiende  taakvolwassenheid in het eigen team. Kwaliteit wordt echter vooral vanuit het afdelingsmanagement aangestuurd. Gestructureerd werken aan en borgen van het kwaliteitsproces is minimaal. Er vindt weinig rapportage plaats en er wordt beperkt gewerkt op basis van plannen.</t>
  </si>
  <si>
    <t>Kwaliteit wordt op het niveau van leereenheden gemonitord. Er is een monitoringscyclus ingericht. Er zijn processen beschreven, ingericht en in uitvoering die invulling geven aan het kwaliteitsbeleid. Doelstellingen zijn duidelijk en gecommuniceerd. De resultaten van het kwaliteitsbeleid liggen vast in de vorm van periodieke reportages en verbeterplannen. Er wordt gestart met het aanbrengen van samenhang overkoepelend aan het onderwijsniveau.</t>
  </si>
  <si>
    <t>Score</t>
  </si>
  <si>
    <t>Niet (meer) van toepassing</t>
  </si>
  <si>
    <t xml:space="preserve">Het rooster staat keurig in zijn persoonlijke agenda. Thijs vindt dat reuzemakkelijk: als er al roosterwijzigingen zijn, dan merkt hij dat nauwelijks, hij hoeft alleen zijn agenda-app op zijn mobieltje maar te checken tussen de lessen door.
Het rooster zit goed in elkaar, betrekkelijk weinig tussenuren. Eén keer in de week (en in een enkele periode twee keer in de week) beginnen zijn lessen wat later en gaan ze langer door, soms tot wel 19:00 uur. Daarbij is wel rekening gehouden met studenten die verder weg wonen, of die belangrijke andere activiteiten hebben (topsporters bijvoorbeeld).
Thijs kwam laatst de docentenkamer binnen, toen de roostermaker daar met een aantal docenten wat opties aan het doorpaten was. Blijkbaar waren er wat problemen, die de roostermaker ben hen neerlegde. "Misschien kunnen jullie overleggen met het andere team om die activiteiten in een andere periode te doen, dan ontstaat er voor jullie ruimte. Als dat niet lukt, wordt het toch zoiets. Ik hoor het wel?" </t>
  </si>
  <si>
    <t xml:space="preserve">Het rooster staat keurig in zijn persoonlijke agenda. Thijs vindt dat reuzemakkelijk: als er al roosterwijzigingen zijn, dan merkt hij dat nauwelijks, hij hoeft alleen zijn agenda-app op zijn mobieltje maar te checken tussen de lessen door.
Hij vindt het ook mooi, dat hij persoonlijke roosterwijzigingen kan doorgeven. Als hij dat 2 dagen uur van te voren aangeeft, krijgt hij een aangepast rooster. Sommige lessen volgt hij dan in een andere groep. Op die manier wordt overigens ook omgegaan met dagen dat Thijs ziek is.
Het rooster zit goed in elkaar, betrekkelijk weinig tussenuren. Eén keer in de week (en in een enkele periode twee keer in de week) beginnen zijn lessen wat later en gaan ze langer door, soms tot wel 19:00 uur. Daarbij is wel rekening gehouden met studenten die verder weg wonen, of die belangrijke andere activiteiten hebben (topsporters bijvoorbeeld).
Thijs kwam laatst de docentenkamer binnen, toen de roostermaker daar met een aantal docenten wat opties aan het doorpaten was. Blijkbaar waren er wat problemen, die de roostermaker ben hen neerlegde. "Misschien kunnen jullie overleggen met het andere team om die activiteiten in een andere periode te doen, dan ontstaat er voor jullie ruimte. Als dat niet lukt, wordt het toch zoiets. Ik hoor het wel?" </t>
  </si>
  <si>
    <t>Het onderwijs is zodanig georganiseerd dat leerstof op verschillende wijzen wordt aangeboden; als een docent ziek is dan kan b.v. d.m.v. e-learning met begeleiding-op-afstand worden gewerkt</t>
  </si>
  <si>
    <t>Er wordt geprobeerd om in één keer het definitieve perioderooster te maken. Dit betekent dat er een grote druk is om tijdig alle informatie aan te leveren.</t>
  </si>
  <si>
    <t>Er is een plannings- en roosterbeleid opgesteld inclusief procedure en regels.</t>
  </si>
  <si>
    <t>Bedrijven kunnen zelf stage-mogelijkheden plaatsen op een site, waarin studenten kunnen zoeken</t>
  </si>
  <si>
    <t>Aan- en afwezigheid wordt met behulp van pasjes geregistreerd. Afwezigheid wordt vergeleken met het persoonlijke rooster van de student om verzuim vast te stellen</t>
  </si>
  <si>
    <t>Aanwezigheid BPV wordt als integraal onderdeel van de AAR geregistreerd.</t>
  </si>
  <si>
    <t>Niveauscore</t>
  </si>
  <si>
    <t>Tijdens open dagen kunnen belangstellenden op locatie met augmented reality informatie krijgen over de opleidingen op hun mobiel device.</t>
  </si>
  <si>
    <t>Tijdens de open dag worden alle bezoekers (desgewenst anoniem) geregistreerd, waarbij de belangstelling voor opleidingen wordt vastgelegd. Aantallen per opleiding worden vergeleken met voorgaande jaren en vormen de basis voor een eerste prognose voor de aanmeldingen.
Tijdens open dagen kan mbv mobiele devices op locatie informatie via augmented reality worden gepresenteerd.</t>
  </si>
  <si>
    <t>Aanmeldingen worden (vrijwel) uitsluitend digitaal gedaan. Bij de aanmelding kunnen geregistreerde gegevens (BRON) worden overgenomen. Een digitaal overdrachtsdossier kan als document worden meegestuurd. 
Aanmeldingen worden vroegtijdig vertaald in prognoses.</t>
  </si>
  <si>
    <t>Aanmeldingen worden (vrijwel) uitsluitend digitaal gedaan. Bij de aanmelding kunnen geregistreerde gegevens (BRON) worden overgenomen. Een digitaal overdrachtsdossier kan worden meegestuurd en wordt in het studentadministratiesysteem opgenomen.
Aanmeldingen worden vroegtijdig vertaald in prognoses.</t>
  </si>
  <si>
    <t>Bij intake wordt alleen gekeken of student geschikt is voor de opleiding. 
Bij een onvoldoende match, verdwijnt student uit beeld.</t>
  </si>
  <si>
    <t>Het verloop van de aanmeldingen wordt tijdens de aanmeldingsperiode vertaald in aanmeldingsprognoses.</t>
  </si>
  <si>
    <t>Stakeholders kunnen het verloop van de aanmeldingen volgen in het kernregistratiesysteem.</t>
  </si>
  <si>
    <t>Een leerdossier uit de vorige opleiding kan via een schakelpunt automatisch worden toegevoegd aan de aanmelding.</t>
  </si>
  <si>
    <t>Gegevens uit de vooropleiding (leerdossier) kunnen (als bijlage) bij het digitale aanmeldingsformulier  worden gevoegd.</t>
  </si>
  <si>
    <t>Bij het invullen van het digitale aanmeldingsformulier hoeven slechts enkele velden te worden ingevuld, bekende (openbare) gegevens worden automatisch ingevuld.</t>
  </si>
  <si>
    <t>De school heeft een contract met een boekenhuis, die de bestellingen en betalingen afhandelt.</t>
  </si>
  <si>
    <t>Een actuele boekenlijst is in te zien op een website van de school, daar kunnen bestellingen worden geplaatst en worden afgerekend.</t>
  </si>
  <si>
    <t>Een boekenlijst is (in verband met flexibele leertrajecten) voor willekeurig welk leertraject op elk gewenst moment actueel.</t>
  </si>
  <si>
    <t>Per methode is de methode van bestellen en afrekenen anders geregeld.</t>
  </si>
  <si>
    <t>Boekenlijsten zijn tijdig beschikbaar.</t>
  </si>
  <si>
    <t>Lesmateriaal is aan het begin van het schooljaar (vrijwel altijd) tijdig beschikbaar.</t>
  </si>
  <si>
    <t>nee</t>
  </si>
  <si>
    <t>ja</t>
  </si>
  <si>
    <t>Aanwezigheid wordt automatisch geregistreerd op basis van localisatie van mobile devices.</t>
  </si>
  <si>
    <t xml:space="preserve">Bij ziekte van docenten wordt gekeken of een andere docent de les kan overnemen, of dat de les verplaatst kan worden. Zo niet dan is er lesuitval
De totale urenplanning is zodanig ruim dat er bij enige lesuitval geen problemen ontstaan t.a.v. de verplichte urennorm
</t>
  </si>
  <si>
    <t xml:space="preserve">Ziekte van docenten etc. leidt tot lesuitval
Indien het totaal aantal uren onder minimumaantal onderwijsuren dreigt te komen worden er 'ophokuren' georganiseerd
</t>
  </si>
  <si>
    <t>In het programma is rekening gehouden met een zekere marge om te kunnen voldoen aan de minimum norm voor de onderwijsuren.</t>
  </si>
  <si>
    <t>In geval van ziekte wordt bekeken of een collega de les kan overnemen of dat een les kan worden verplaatst.</t>
  </si>
  <si>
    <t>Toetsen en examens zijn voor een heel schooljaar vooruit gepland.</t>
  </si>
  <si>
    <t>Voortgang van een studenten kan worden vastgesteld ten opzichte van een nominale voortgang.</t>
  </si>
  <si>
    <t>Door middel van EVC kan een op maat gemaakt programma voor de student worden samengesteld.
(Theoretische) toetsen en examens kunnen tijd- en plaatsonafhankelijk digitaal worden afgenomen.
Toetsen en examens via simulaties en managementgames zijn mogelijk.</t>
  </si>
  <si>
    <t xml:space="preserve">Elke opleiding start met het vaststellen van EVC's voordat het leertraject wordt bepaald. </t>
  </si>
  <si>
    <t>Toetsen en examens kunnen door middel van simulaties en managementgames worden afgenomen.</t>
  </si>
  <si>
    <t>De resultaten van elektronische toetsen komen rechtstreeks in het volgsysteem.</t>
  </si>
  <si>
    <t>Alle formatieve en summatieve resultaten zitten in een centraal volgsysteem.</t>
  </si>
  <si>
    <t>Docenten geven zelf alle resultaten rechtstreeks in in het volgsysteem.</t>
  </si>
  <si>
    <t>in het volgsysteem wordt ook de competentieontwikkeling bijgehouden.</t>
  </si>
  <si>
    <t>Elke student heeft een eigen loopbaanbegeleider (zo veel mogelijk) voor de duur van de opleiding.</t>
  </si>
  <si>
    <t>Loopbaanbegeleiding vindt structureel plaats op basis van actuele voortgang.</t>
  </si>
  <si>
    <t>Een loopbaanbegeleider kan zich op elk gewenst moment op de hoogte stellen van de actuele stand van zaken van elk van zijn studenten.</t>
  </si>
  <si>
    <t>Loopbaanbegeleiding speelt een belangrijke rol in het vaststellen van leervragen en het arrangeren van het leertraject.</t>
  </si>
  <si>
    <t>De voortgang van de individuele student wordt gerelateerd aan zijn POP.</t>
  </si>
  <si>
    <t>Er is geaggregeerde managementinformatie beschikbaar over de voortgang in studiepunten.</t>
  </si>
  <si>
    <t>Er wordt met een systeem van studiepunten gewerkt; voor studenten is hun voortgang in één opslag zichtbaar.</t>
  </si>
  <si>
    <t>De docent bepaalt de logica waarmee het eindcijfer tot stand komt.</t>
  </si>
  <si>
    <t>Het team bepaalt de logica waarmee het eindcijfer tot stand komt.</t>
  </si>
  <si>
    <t>Uit de incidentregistratie kan het effect van maatregelen inzichtelijk worden gemaakt.</t>
  </si>
  <si>
    <t>In het begeleidingsysteem wordt rekening gehouden met de privacy van de student.</t>
  </si>
  <si>
    <t>Studenten hebben toegang tot het begeleidingssysteem om de informatie te kunnen inzien, die op hen betrekking heeft.</t>
  </si>
  <si>
    <t xml:space="preserve">Loopbaanbegeleiding bestaat voornamelijk uit een aantal gesprekjes, die standaard staan ingepland. Er is wat extra aandacht als er problemen zijn. </t>
  </si>
  <si>
    <t>Loopbaanbegeleiding vindt voor een belangrijk deel proactief plaats op basis van signalen van mogelijke leerbelemmeringen.</t>
  </si>
  <si>
    <t>Legenda:</t>
  </si>
  <si>
    <t>Aantonen competenties &amp; kennis</t>
  </si>
  <si>
    <t>De website biedt mogelijkheden om voor gekozen opleiding een succesprognose te geven op basis van opgegeven leerkenmerken of de resultaten van gemaakte testen.</t>
  </si>
  <si>
    <t>De website bevat (globale) zelftesten voor beroepskeuze en/of leerkenmerken.</t>
  </si>
  <si>
    <t>Voor opleidingen, die niet op het roc worden gegeven wordt verwezen naar andere roc's in de buurt.</t>
  </si>
  <si>
    <t>De belangstelling voor een opleiding op de website wordt bijgehouden.</t>
  </si>
  <si>
    <t>De belangstelling op de website wordt vertaald in een aanmeldingsprognose.</t>
  </si>
  <si>
    <t>Er is een proces ingericht dat er voor zorgt dat de onderwijscatalogus voortdurend actueel is.</t>
  </si>
  <si>
    <t>De website biedt mogelijkheden om een proefrooster samen te stellen.</t>
  </si>
  <si>
    <t>Open dagen</t>
  </si>
  <si>
    <t>Tweede- en derdelijns begeleiding</t>
  </si>
  <si>
    <t>Bij doorverwijzing naar tweedelijns vindt zelden terugkoppeling plaats naar de mentor of studieloopbaanbegeleider.</t>
  </si>
  <si>
    <t>Bij doorverwijzing vindt terugkoppeling over tweedelijns traject plaats naar de studieloopbaanbegeleider.</t>
  </si>
  <si>
    <t xml:space="preserve">Studieloopbaanbegeleiding is structureel en speelt een belangrijke rol bij studiekeuzen. Begeleidingsactiviteiten worden goed gedocumenteerd.
</t>
  </si>
  <si>
    <t xml:space="preserve">Studieloopbaanbegeleiding is proactief op basis studentprofiel (learning analytics) en signalen en speelt een belangrijke rol bij studiekeuzen. Begeleidingsactiviteiten worden goed gedocumenteerd.
</t>
  </si>
  <si>
    <t xml:space="preserve">Een aanbod van tweelijnsactiviteiten is  opgenomen in onderwijscatalogus. </t>
  </si>
  <si>
    <t>Bij de brief, die Thijs heeft gekregen, zit een overzicht van de opleiding. Hij vraagt zich af, hoe het zal gaan, als blijkt dat hij minder goed is in bepaalde vakken. Zijn talen waren al niet al te best.</t>
  </si>
  <si>
    <t>Maatwerk is mogelijk op het gebied van deficiënties, keuzevakken, versnellen of vertragen van de opleiding
Bij een onvoldoende voor een summatieve toets is het mogelijk de leereenheid opnieuw toe te voegen aan het leertraject.</t>
  </si>
  <si>
    <t>Er wordt geen onderwijscatalogus gebruikt.</t>
  </si>
  <si>
    <t xml:space="preserve">Opleidingen zijn gedecomponeerd tot onderwijsproducten in de onderwijscatalogus. Elk onderwijsproduct bevat een toetsboom.
De onderwijscatalogus bevat eveneens onderwijsproducten die door studenten kunnen worden gekozen. Waar mogelijk worden onderwijsproducten gedeeld door meerdere opleidingen. </t>
  </si>
  <si>
    <t xml:space="preserve">Opleidingen zijn gedecomponeerd tot onderwijsproducten in de onderwijscatalogus. Elk onderwijsproduct bevat een toetsboom. 
De onderwijscatalogus bevat eveneens onderwijsproducten die door studenten kunnen worden gekozen. Waar mogelijk worden onderwijsproducten gedeeld door meerdere opleidingen. </t>
  </si>
  <si>
    <t>Elk team bepaalt zelf de uitwerking van een kwalificatiedossier naar een curriculum en onderwijsaanbod
Opleidingen worden niet doorgerekend op consequenties. 
Leersturing vindt plaats op basis van het curriculum.</t>
  </si>
  <si>
    <t>Elk team bepaalt zelf de uitwerking van een kwalificatiedossier naar een curriculum en onderwijsaanbod.
Gemeenschappelijke onderdelen (taal, rekenen, llb) worden opleidingsoverstijgend ontwikkeld en aangeboden.
Opleidingen worden globaal doorgerekend op consequenties.
Leersturing vindt plaats op basis van het curriculum met aanpassingen op basis van persoonlijke leervragen.</t>
  </si>
  <si>
    <t xml:space="preserve">Elk team richt de eigen opleidingen in door het samenvoegen van elementen uit een gemeenschappelijke onderwijscatalogus. Er wordt rekening gehouden met domeinen, kwalificatiedossiers en kwalificaties. Waar aanbod gemeenschappelijk kan worden verzorgd, gebeurt dat ook. 
Referentiearrangementen vormen de basis van opleidingen. 
De onderwijsvisie komt duidelijk terug in het onderwijs, maar ook in de opzet en de organisatie van de opleidingen.
Leersturing vindt (deels) plaats op basis van POP en PAP. </t>
  </si>
  <si>
    <t xml:space="preserve">Opleidingen worden vormgegeven op basis van de individuele behoefte van studenten. Waar nodig wordt het arrangement aangepast. Kwalificaties worden gedurende de leerloopbaan opgebouwd, op zeker moment wordt gekeken welke kwalificatie gegeven kan worden bij het reeds doorlopen leertraject. 
De onderwijsvisie komt duidelijk terug in het onderwijs, maar ook in de opzet en de organisatie van de opleidingen.
Leersturing vindt plaats op basis van voortgang, POP en PAP en learning analytics. </t>
  </si>
  <si>
    <t xml:space="preserve"> Er is geen relatie tussen de beschrijving van de opleidingen op de website en het (actuele) opleidingenbestand (onderwijscatalogus).</t>
  </si>
  <si>
    <t>De informatie op de website is actueel. De belangstelling voor opleidingen wordt bijgehouden.
De website bevat een indicatieve beroepskeuzetest en/of een test op leerkenmerken.</t>
  </si>
  <si>
    <t xml:space="preserve">Er is een koppeling tussen de website en het actuele opleidingenbestand.
</t>
  </si>
  <si>
    <t>De website bevat actuele informatie over de opleidingen.
Voor opleidingen, die niet worden aangeboden wordt verwezen naar andere roc's.
De belangstelling voor opleidingen wordt bijgehouden en vertaald in een aanmeldingsprognose.
De website bevat indicatieve beroepskeuzetesten en testen waarmee een indicatie voor studiesucces kan worden gegeven.
Het is mogelijk een beeld te krijgen van een opleiding door middel van een proefrooster.</t>
  </si>
  <si>
    <t xml:space="preserve">Er is een koppeling met de opleidingen- of onderwijscatalogus. </t>
  </si>
  <si>
    <t>Er is een koppeling met de opleidingen- of onderwijscatalogus. 
Een proefrooster is gebaseerd op het aanbod voor de desbetreffende opleiding in de onderwijscatalogus.</t>
  </si>
  <si>
    <t xml:space="preserve">Aanmeldingen worden bij voorkeur schriftelijk gedaan. 
Als er al digitale aanmeldingen zijn, worden die handmatig overgenomen in het administratief systeem. 
</t>
  </si>
  <si>
    <t xml:space="preserve">Aanmeldingen worden vooral digitaal gedaan. De aanmeldingen worden automatisch in het studentenadministratiesysteem overgenomen.
</t>
  </si>
  <si>
    <t>Bij de aanmelding wordt de student direct aan een opleiding gekoppeld.</t>
  </si>
  <si>
    <t>Bij de aanmelding wordt de student voorlopig aan een opleiding gekoppeld.</t>
  </si>
  <si>
    <t>Bij de aanmelding wordt de student voorlopig aan een domein gekoppeld.</t>
  </si>
  <si>
    <t xml:space="preserve">Thijs kan zich aanmelden via de website van de onderwijsinstelling. Hij moet daarbij een waslijst van gegevens invullen. Verder kan hij op het formulier aangeven dat er sprake is van dyslexie. 
Na het inzenden krijgt Thijs meteen een bevestigingsmail met informatie over de verdere gang van zaken.
De (opleidings)coördinator heeft voortdurend zicht op de voortgang van de aanmeldingen en kan op basis daarvan een intakerooster opstellen. Daarbij maakt hij een afweging welke aankomende studenten in aanmerking komen voor enkele intaketoetsen.
De verdere administratieve afhandeling laat hij over aan de administratie. De administratie verstuurt een brief aan Thijs en vermeldt de afspraak in de agenda van de intaker. </t>
  </si>
  <si>
    <t xml:space="preserve">Thijs bezoekt een open dag. Bij de ingang krijgt hij een pasje met een QR-code. Als hij zijn naam achterlaat en zijn pasje laat scannen bij de opleidingen waar hij belangstelling voor heeft, maakt hij kans op een leuke prijs. 
Een dag later krijgt Thijs een email met het bericht, dat hij helaas geen prijs gewonnen heeft. In de mail staat een aantal links naar websites waar hij extra informatie kan vinden over de beroepen en opleidingen waarvoor hij belangstelling had. 
Een intaker kan alle aanmeldingen voor zijn opleidingsdomein zien. Hij kan intekenen op afspraken, die in het intakerooster al zijn weergegeven. Als hij klikt op de afspraak met Thijs wordt die afsprake van het algemene intakerooster in zijn persoonlijke agenda geplaatst. Hij heeft ook direct toegang tot het dossier van Thijs. </t>
  </si>
  <si>
    <r>
      <t xml:space="preserve">Thijs kan zich aanmelden via de website van de onderwijsinstelling. Hij hoeft alleen bepaalde gegevens in te voeren, overige gegevens worden automatisch ingevuld vanuit de gegevens die al bekend zijn bij DUO.
Een aantal leerkenmerken en omstandigheden, die van invloed kunnen zijn op het leertraject zijn ook al ingevuld: die zijn overgenomen uit het leerdossier van zijn vorige opleiding. 
Hij kan verder direct intekenen op een afspraak met een intaker.
Op basis van de gegevens zoals die nu bekend zijn bij de school, berekent het systeem </t>
    </r>
    <r>
      <rPr>
        <sz val="8"/>
        <color indexed="17"/>
        <rFont val="Arial"/>
        <family val="2"/>
      </rPr>
      <t xml:space="preserve">een succesprognose </t>
    </r>
    <r>
      <rPr>
        <sz val="8"/>
        <rFont val="Arial"/>
        <family val="2"/>
      </rPr>
      <t>voor enkele opleidingen, die Thijs geselecteerd heeft. Er wordt steeds een aanbeveling gedaan voor enkele aanvullende testen. Als Thijs daarmee akkoord gaat, worden de testen direct voorafgaand aan de afspraak met de intaker ingepland. 
Een intaker kan alle aanmeldingen voor zijn opleidingsdomein zien. Hij kan intekenen op afspraken, die in het intakerooster al zijn weergegeven. Als hij klikt op de afspraak met Thijs wordt die afspraak van het algemene intakerooster in zijn persoonlijke agenda geplaatst. Hij heeft ook direct toegang tot het dossier van Thijs. Daarin zijn ook de resultaten van de testen al in opgenomen.</t>
    </r>
  </si>
  <si>
    <r>
      <t xml:space="preserve">Thijs en twee van zijn vrienden Felix en Hans, willen zich aanmelden voor dezelfde opleiding. Thijs wil het meteen in orde maken. Hij kan van de website een aanmeldingsformulier downloaden. </t>
    </r>
    <r>
      <rPr>
        <sz val="8"/>
        <color indexed="17"/>
        <rFont val="Arial"/>
        <family val="2"/>
      </rPr>
      <t xml:space="preserve">Hij moet daarbij een waslijst van gegevens invullen.  </t>
    </r>
    <r>
      <rPr>
        <sz val="8"/>
        <rFont val="Arial"/>
        <family val="2"/>
      </rPr>
      <t xml:space="preserve">Het formulier bevat ook enkele vragen of er sprake is van bepaalde leerkenmerken en omstandigheden, die van invloed kunnen zijn op het leertraject. Over zijn vooropleiding hoeft hij niet veel meer in te vullen dan zijn diplomaresultaten. "Da's mooi meegenomen", denk hij nog.
Hij vult het aanmeldingsformulier in, sluit er wat kopietjes bij van zijn diploma, cijferlijst en ID-kaart en stuurt dat naar het roc. 
Binnengekomen aanmeldingen worden door een administratief medewerker geregistreerd in het kernregistratiesysteem en vervolgens doorgestuurd aan de opleidingscoördinatoren. De administratie verstuurt ook een brief aan Thijs met daarin informatie over de verdere procedure.
De opeidingscoördinatoren maken op basis van de aanmeldingen een intakerooster. </t>
    </r>
  </si>
  <si>
    <t xml:space="preserve">Thijs en Hans krijgen een brief met de mededeling dat hij is aangenomen voor zijn opleiding. Bij de brief, die Thijs heeft gekregen, zit een overzicht van de opleiding. Voor enkele vakken, waar hij volgens de intaketoetsen minder goed in is, heeft hij wat aanvullende vakken: remedial teaching.
</t>
  </si>
  <si>
    <t xml:space="preserve">Direct na het intakegesprek krijgt Thijs een email met daarin alle afspraken. In een bijlage bij de email is het programma opgenomen, waarmee hij aan de opleiding begint. Hij ziet dat hij enkele aanvullende modules gaat volgen om aan enkele deficiënties te kunnen werken. Hij kan wat later in de opleiding ook nog een aantal keuzevakken gaan volgen. 
Hij krijgt meteen een SMS van Hans, dat die ook is aangenomen. Thijs belt naar Felix en krijgt te horen dat die een ander opleidingsadvies heeft gekregen. En eerlijk gezegd, die opleiding lijkt hem ook veel leuker!
</t>
  </si>
  <si>
    <t>Direct na het intakegesprek krijgt Thijs een email met daarin alle afspraken. Als bijlage bij de email ontvangt Thijs een voorstel voor een voorlopig opleidingsarrangement en een voorlopig rooster, dat hij kan accepteren.
Hij krijgt meteen een SMS van Hans, dat die ook is aangenomen. Omdat Hans wat minder zeker was van zijn opleiding, begint die met een arrangement waarbij hij zich kan oriënteren op een aantal beroepen en opleidingen. Zijn definitieve keus maakt hij blijkbaar wat later!
Thijs belt naar Felix en krijgt te horen dat die een ander opleidingsadvies heeft gekregen. En eerlijk gezegd, die opleiding lijkt hem ook veel leuker!</t>
  </si>
  <si>
    <t xml:space="preserve">Thijs kan zich aanmelden via de website van de onderwijsinstelling. Hij hoeft alleen bepaalde gegevens in te voeren, overige gegevens worden automatisch ingevuld vanuit de gegevens die al bekend zijn bij DUO.
Hij kan verder aangeven dat er sprake is van bepaalde leerkenmerken en omstandigheden, die van invloed kunnen zijn op het leertraject. 
Hij kan op de website direct intekenen op een afspraak met een intaker. 
Een intaker kan alle aanmeldingen voor zijn opleidingsdomein zien. Hij kan intekenen op afspraken, die in het intakerooster al zijn weergegeven. Als hij klikt op de afspraak met Thijs wordt die afsprake van het algemene intakerooster in zijn persoonlijke agenda geplaatst. Hij heeft ook direct toegang tot het dossier van Thijs. 
</t>
  </si>
  <si>
    <t>Er is geen onderwijscatalogus, alleen een opleidingencatalogus.</t>
  </si>
  <si>
    <t>In de onderwijscatalogus zitten onderwijsproducten, die opleidingsoverstijgend ingezet kunnen worden.</t>
  </si>
  <si>
    <t>Opleidingen zijn voor het merendeel gedecomponeerd tot kleinere onderwijsproducten in de onderwijscatalogus. 
Opleidingen kunnen voor een deel worden opgebouwd uit referentiearrangementen, voor een ander deel kunnen studenten een persoonlijk leertraject samenstellen.</t>
  </si>
  <si>
    <t>Een leertraject is vastgesteld op het niveau van de opleiding, Alle studenten volgen hetzelfde programma.</t>
  </si>
  <si>
    <t>Er wordt eerst gewerkt met globale roosters op basisprognoses, later worden die uitgewerkt in uniforme, klasgebaseerde roosters met ruimte voor persoonlijke accenten (keuzevakken e.d.). 
Er zijn vaste deadlines voor aanleveren informatie, die liggen tegen het einde van het schooljaar. 
De roosters zijn 'organisatiegericht', docenten kunnen wensen indienen
Bij roosterproblemen overlegt roostermaker met management</t>
  </si>
  <si>
    <t>Roosters kunnen inspelen op veanderende omstandigheden, vooral werken met prognoses met afnemende onzekerheden. Studenten hebben diverse keuzes: keuzevakken, workshops-op-intekening, inloopuren etc.
De roosters zijn 'studentgericht', met een optimalisatie naar faciliteiten.
Er wordt ook gewerkt met scenarios om voorbereid te zijn op (grote) afwijkingen van prognoses.
Roosterproblemen worden overlegd met het team</t>
  </si>
  <si>
    <t>Er wordt alleen gewerkt met flexibele roosters, die dagelijks worden gegeneerd door een roosterengine. , Docenten zijn flexibel inzetbaar. Roosters worden in feite niet van tevoren bepaald maar 'ontstaan' door de keuzes van de studenten.</t>
  </si>
  <si>
    <t xml:space="preserve">Opleidingen zijn gedecomponeerd tot kleinere onderwijsproducten in de onderwijscatalogus. 
Referentiearrangementen zijn in feite 'aanraders'voor studenten. 
</t>
  </si>
  <si>
    <t>Onderwijsproducten in de onderwijscatalogus bevatten een beschrijving van de inhoud en toetsing / examinering.</t>
  </si>
  <si>
    <t xml:space="preserve">Onderwijsproducten bevatten een beschrijving van de inhoud en toetsing / examinering en daarnaast metadata over eisen, die gesteld worden aan het rooster. </t>
  </si>
  <si>
    <t xml:space="preserve">Onderwijsproducten in de onderwijscatalogus bevatten een beschrijving van de inhoud en toetsing / examinering. Daarnaast zijn metadata geformuleerd als input voor een roosterengine. 
</t>
  </si>
  <si>
    <t>Er is geen onderwijscatalogus, alles staat op papier of in losse Excelbestanden.</t>
  </si>
  <si>
    <t>De onderwijscatalogus bevat opleidingen, met daarnaast alle onderwijsproducteen waar summatieve toetsen mee gemoeid zijn voor cijferinvoer. De catalogus bevat ook een aantal opleidingsoverstijgende onderwijsproducten die door studenten gekozen kunnen worden.</t>
  </si>
  <si>
    <t>Vragenlijst</t>
  </si>
  <si>
    <t>Er wordt gewerkt met uniforme, klasgebaseerde roosters, die zo vroeg mogelijk worden gerealiseerd
Er zijn vaste, vroegtijdige  deadlines voor het aanleveren van de benodigde informatie
De roosters zijn 'docentgericht'.
Bij roosterproblemen heeft roostermaker een probleem.</t>
  </si>
  <si>
    <t>Leermateriaal</t>
  </si>
  <si>
    <t>Boekenlijsten worden elk jaar opnieuw door de vakgroepen bekeken, vervolgens per post aan de studenten verstuurd. Die kan desgewenst zijn bestellingen plaatsen bij een schoolboekhandel.
Regelmatig blijkt dat (delen van) boeken eigenlijk niet worden gebruikt.
Het komt nogal eens voor, dat lesmateriaal te laat wordt geleverd of dat toegang tot educatieve sites niet tijdig is geregeld.  
Per digitale methode is de manier van bestellen, afrekenen en inloggen weer anders geregeld. 
Docenten hebben geen zicht op de voortgang die studenten maken in het digitaal educatief materiaal.</t>
  </si>
  <si>
    <t>Er is geen onderwijscatalogus.</t>
  </si>
  <si>
    <t>Bij de beschrijving van de onderwijsproducten in de onderwijscatalogus wordt nog geen rekening gehouden met leermiddelen.</t>
  </si>
  <si>
    <t>Onderwijsproducten in de onderwijscatalogus worden regelmatig opnieuw door vakgroepen beoordeeld op de actualiteit van het lesmateriaal. 
Een boekenlijst is op die manier altijd actueel voor welk leerroute dan ook .
In het onderwijspoduct is ook een link opgenomen naar het bijbehorende digitale lesmateriaal.</t>
  </si>
  <si>
    <t>Onderwijsproducten in de onderwijscatalogus worden regelmatig opnieuw door vakgroepen beoordeeld op de actualiteit van het lesmateriaal.  Een boekenlijst is elk moment actueel voor elk leertraject dan ook.
Wanneer een student inschrijft op een onderwijsproduct, wordt automatisch het bijbehorende lesmateriaal klaargezet in zijn persoonlijke leeromgeving.</t>
  </si>
  <si>
    <t xml:space="preserve">De boekenlijst kanThijs terugvnden op de website van de school. Hij zoekt de opleiding waar hij op zit en komt dan bij een bestellijst uit. Die bestellijst kan hij uitprinten en naar het boekhuis sturen.  Na een tijd ontvangt hij een doos met boeken en enkele vouchers, waarmee een account kan aanmaken bij verschillende uitgevers om te kunnen werken met digitaal lesmateriaal.
Het activeren van de vouchers verloopt moeizaam. Bij hemzelf duurt het een week of twee voor alle problemen zijn opgelost. Bij sommige anderen duurt het nog veel langer. Als eenmaal alles geregeld is, vindt Thijs het lesmateriaal terug in de elektronische leeromgeving. 
Als hij een toets maakt, krijgt hij meteen de score te zien. Hij merkt echter dat de docent die resultaten niet in de elo terug kan vinden, daarvoor moet hij inloggen in een omgeving bij de uitgever. 
</t>
  </si>
  <si>
    <t>Een student kan zijn boekenlijst inzien op een centrale webshop van de instelling, waar hij desgewenst ook zijn bestellingen kan plaatsen.
Het lesmateriaal is afgestemd op de beschreven onderwijsproducten, het komt eigenlijk niet voor dat (al dan niet digitaal) lesmateriaal niet wordt gebruikt.
Lesmateriaal is in de regel beschikbaar bij aanvang van lessen van een onderwijsproduct. Docenten en studenten kunnen van alle digitale methoden in het schoolvolgsysteem de voortgang volgen die studenten maken in het digitaal educatief materiaal.</t>
  </si>
  <si>
    <t xml:space="preserve">Een student kan zijn boekenlijst inzien op een centrale webshop van de instelling, waar hij desgewenst ook zijn bestellingen kan plaatsen.
Het lesmateriaal is afgestemd op de beschreven onderwijsproducten, het komt eigenlijk niet voor dat (al dan niet digitaal) lesmateriaal niet wordt gebruikt.
Docenten en studenten kunnen van alle digitale methoden in het schoolvolgsysteem de voortgang volgen die studenten maken in het digitaal educatief materiaal. Daarbij worden adviezen voor te volgen onderwijsproducten met de bijbehorende invloed op succesprognoses gepresenteerd. </t>
  </si>
  <si>
    <t>Thijs kan zijn boeken bestellen en afrekenen via een webshop van school. Daarvoor heeft hij een inlogaccount ontvangen van de school. 
Onmiddellijk nadat hij betaald heeft, krijgt hij het signaal, dat hij het digitale lesmateriaal al kan bekijken in de elektronsiche leeromgeving. Omdat het inlogaccount, dat hij gekregen heeft, ook wekt voor de elo, logt Thijs meteen een keertje in om eens rond te snuffelen in het lesmateriaal. Soomige dingen zien er wel moeilijk uit.
Voor een aantal vakken krijgt hij nog boeken thuis gestuurd. Het gaat vaak om stes van kleine boekjes. IN de uitleg leest hij, dat daarvoor is gekozen om er voor te zorgen dat hij geen boeken hoeft te bestellen die maar voor een deel worden gebruikt.
Alle resultaten van de toetsen, die hij maakt in de elo, worden meteen in het resultatenoverzicht verwerkt.</t>
  </si>
  <si>
    <t xml:space="preserve">Thijs kan zijn boeken bestellen en afrekenen via een webshop van school. Daarvoor heeft hij een inlogaccount ontvangen van de school. Het gaat eigenlijk maar om een kleine boekenlijst: alleen het materiaal voor de vakken, die op zijn rooster staan, staan op die lijst. Hij kan er voor kiezen om alleen deze materialen af te rekenen of om een hoger bedrag te betalen. Dat hogere bedrag is gebaseerd op zijn profiel: wat verwacht de school dat hij zal gaan volgen. Hij krijgt dan extra korting. Bovendien hoeft hij niet elke periode opnieuw af te rekenen.
Onmiddellijk nadat hij betaald heeft, krijgt hij het signaal, dat hij het digitale lesmateriaal al kan bekijken in de elektronsiche leeromgeving. Omdat het inlogaccount, dat hij gekregen heeft, ook wekt voor de elo, logt Thijs meteen een keertje in om eens rond te snuffelen in het lesmateriaal. Soomige dingen zien er wel moeilijk uit.
Boeken krijgt hij eigenlijk niet meer. Op de boekenlijst staat een geavanceerde ereader. Hij kan ook zijn accountgegevens opgeven op zijn eigen device. Op die manier heeft hij onmiddellijk de beschikking over alle boeken, die hij besteld heeft.
Alle resultaten van de toetsen, die hij maakt in de elo, worden meteen in het resultatenoverzicht verwerkt. 
Voor sommige vakken moet hij toch eens wat extra uitleg vragen of zich inschrijven voor een extra cursus. Op dit moment gaat het nog goed, maar hij ziet aan de prognoses, die de elo met name bij de talen afgeeft, in het oranje staan. Blijkbaar zullen die vakken voor hem althans nog een stuk moeilijker gaan worden. </t>
  </si>
  <si>
    <t>Didactische organisatie</t>
  </si>
  <si>
    <t>---</t>
  </si>
  <si>
    <t>Onderwijs is enerzijds georganiseerd op basis van een docent in een klas, anderzijds op basis van zelfstandig werken en/of groepswerk. Daarnaast is een deel van het aanbod van onderwijs igebaseerd op persoonlijke voorkeuren of situatie (deficiënties) van een student. Hij volgt daarvoor enkele aanvullende vakken.</t>
  </si>
  <si>
    <t>In de onderwijscatalogus zijn enkele opleidingsoverstijgende onderwijsproducten opgenomen.</t>
  </si>
  <si>
    <t>De onderwijscatalogus omvat alle onderwijsproducten. De onderwijsproducten, die in het 'vaste deel' van een curriculum zitten, zijn samengevoegd tot een 'verplicht arrangement'. De student kan dat arrangement aanvullen met losse producten voor het wegwerken van deiciënties, verbreding, verdieping, versnelling, enzovoorts.</t>
  </si>
  <si>
    <t>De onderwijscatalogus omvat alle onderwijsproducten. 
Er kan een arrangement voor de student wordenklaargezet, het is ook mogelijk het hele leertraject door de student zelf te laten samenstelen. 
Wanneer een onderwijsproduct aan de opleiding wordt toegevoegd, is het bijbehorende lesmateriaal in de elo onmiddellijk beschikbaar.</t>
  </si>
  <si>
    <t xml:space="preserve">Thijs heeft een boekenijst ontvangen en het leermateriaal besteld bij een boekhuis. Na een tijd ontvangt hij een doos met boeken en enkele vouchers, waarmee een account kan aanmaken bij verschillende uitgevers om te kunnen werken met digitaal lesmateriaal.
Het activeren van de vouchers verloopt moeizaam. Bij hemzelf duurt het een week of twee voor alle problemen zijn opgelost. Bij sommige anderen duurt het nog veel langer. 
In sommige methodes zitten ook toetsen. Als hij zo'n toets heeft gemaakt, moet hij de docent roepen, zodat die de score kan overnemen in zijn eigen agenda. 
Hij constateert ook regelmatig dat hele delen van de boekenlijst niet gebruikt worden. Er zit zelfs een boek bij, dat helemaal niet gebruikt wordt. "Foutje in de boekenlijst", is het commentaar.  </t>
  </si>
  <si>
    <t>Voorkomen lesuitval</t>
  </si>
  <si>
    <t>Er is in principe nooit lesuitval; ziekte van docenten wordt opgevangen door andere docenten of groepen worden samengevoegd</t>
  </si>
  <si>
    <t>Bij de beschrijving van de onderwijsproducten in de onderwijscatalogus is ook de benodigde onderwijstijd geregistreerd. Door een terugkoppeling van de onderwijspoducten naar het rooster kan eenvoudig de gerealiseerde onderwijstijd worden berekend en aangetoond.</t>
  </si>
  <si>
    <t>Wijzigingen in de omstandigheden kunnen eenvoudig worden verwerkt in de roosterengine. Bij de beschrijving van de onderwijsproducten in de onderwijscatalogus is ook de benodigde onderwijstijd geregistreerd. Door een terugkoppeling van de onderwijspoducten naar het rooster kan eenvoudig de gerealiseerde onderwijstijd worden berekend en aangetoond.</t>
  </si>
  <si>
    <t>De onderwijscatalogus bevat geen gegevens over het aantal lesuren. Aantonen van gerealiseerde onderwijstijd blijft lastig.</t>
  </si>
  <si>
    <t xml:space="preserve">BPV-activiteiten zijn opgenomen in de onderwijscatalogus. </t>
  </si>
  <si>
    <t>BPV-activiteiten zijn opgenomen in de onderwijscatalogusen kunnen op die manier meegenomen worden in het roosterproces. Zo kan het onderwijs op school goed worden afgestemd op de BPV.</t>
  </si>
  <si>
    <t>Er is een toets- en examenplan als basis voor curriculum
Het is niet mogelijk om EVC te verwerven.
Er zijn vaste toets- en examenmomenten ingeroosterd in het jaar.</t>
  </si>
  <si>
    <t xml:space="preserve">De onderwijscatalogus bevat (vrijwel uitsluitend) de onderwijsproducten met een kwalificerende toets. </t>
  </si>
  <si>
    <t xml:space="preserve">De onderwijscatalogus bevat alle onderwijsproducten, zowel die met kwalificerende toetsen als die met ontwikkelingsgerichte toetsen. Voor de verschillende onderwijsproducten bestaan verschillende varianten zodat een student kan kiezen uit een toetsvorm, die het beste past bij zijn leerstijl. </t>
  </si>
  <si>
    <t xml:space="preserve">Begeleiding voornamelijk vakinhoudelijk, loopbaanbegeleiding vindt alleen ad hoc plaats (bij geconstateerde problemen)
Er vindt soms doorverwijzing plaats naar tweedelijns begeleiding.
</t>
  </si>
  <si>
    <t>Loopbaanbegeleiding wordt ingevuld op basis van wat gesprekjes. In geval van (mogelijke) leerproblemen wordt wat extra aandach aan de student besteed. 
Begeleidingsactiviteiten worden gedocumenteerd in het begeleidingssysteem.
Indien er wat meer specialistische hulp nodig is, vindt doorverwijzing plaats naar tweedelijns begeleiding.</t>
  </si>
  <si>
    <t>In de gesprekken wordt aandacht besteed aan deficiënties. Daarvoor wordt de onderwijscatalogus geraadpleegd.</t>
  </si>
  <si>
    <t>De onderwijscatalogus is een belangrijk instrument voor de loopbaangesprekken: alle informatie over het (keuze-)aanbod is beschikbaar via de catalogus.</t>
  </si>
  <si>
    <t>De onderwijscatalogus is een belangrijk instrument voor de loopbaangesprekken: alle informatie over het aanbod is beschikbaar via de catalogus.
Op basis van het studentprofiel en behaalde resultaten kan vanuit de onderwijscatalogus enkele aanbevelingen worden gedaan.</t>
  </si>
  <si>
    <t xml:space="preserve">De intaker blijkt ook de persoonlijk begeleider te zijn van Thijs. Die is goed op de hoogte van de vorderingen, die Thijs maakt, soms vraagt hij wat door als er signalen zijn, dat het even wat minder lijkt te gaan. Gesprekken worden opgenomen en automatisch omgezet in tekst en in het dossier opgeslagen. 
Bij elk gesprek wordt ook gekeken naar het leertraject van Thijs. Samen kijken ze naar de meest wenselijke invulling van het traject op korte en langere termijn. Vanuit de onderwijscatalogus krijgt Thijs ook wat adviezen. Zijn begeleider legt uit, dat het systeem kijkt naar het profiel van Thijs en zijn vorderingen en dat vervolgens vergelijkt met wat andere studenten in een vergelijkbare positie hebben gedaan. 
Alle afspraken worden vastgelegd in het begeleidingssysteem.  
Als er afspraken zijn gemaakt, waarbij zijn programma is aangepast, krijgt hij kort daarna een voorstel voor een nieuw rooster, waarop hij kan reageren.  </t>
  </si>
  <si>
    <t xml:space="preserve">Als een docent ziek is, is dat eigenlijk nooit een probleem. Thijs heeft allerlei mogelijkheden om op een andere manier de lesstof onder de knie te krijgen en er zijn altijd docenten beschikbaar (fysiek of via ICT) om hem te ondersteunen. </t>
  </si>
  <si>
    <t xml:space="preserve">Er vallen nooit uren uit; er wordt altijd wel weer een oplossing gevonden. De ene keer vangt een andere docent de les op, een andere keer worden wat groepen samengevoegd. </t>
  </si>
  <si>
    <t>Soms vallen er uren uit, maar gelukkig niet al te vaak.</t>
  </si>
  <si>
    <t>Aan- en afwezigheidsregistratie gaat rechtstreeks in een digitaal klassenboek, of op papier om vervolgens in dit klassenboek te worden verwerkt
Uitgangspunt is het klassenrooster, dat geacht wordt 'expliciet' te zijn
Verlof wordt vooraf verwerkt
De mentor kijkt wekelijks in het systeem om te zien of er iemand gemeld moet worden bij het verzuimloket. 
Er is geen instellingsbrede systeem gekozen maar het is organisch gegroeid of er bestaan meerdere systemen naast elkaar. Er is niet of nauwelijks integratie tussen bijvoorbeeld roostersysteem, personeelssysteem en studentenadministratie. Er vindt daarom veel handmatige verwerking plaats.</t>
  </si>
  <si>
    <t xml:space="preserve">Aan- en afwezigheidsregistratie wordt alleen geregistreerd voor die lessen waar aanwezigheid vereist is. Verder is het de verantwoordelijkheid van de student om aanwezig te zijn. Er worden individuele roosters opgesteld. 
De BPV maakt integraal onderdeel uit van de registratie en ook andere stakeholders dan de leerling en de school hebben toegangsrechten om relevante functionaliteit te gebruiken. Het systeem is anytime, anywhere beschikbaar maar kan bovendien vanaf any device worden gebruikt. 
</t>
  </si>
  <si>
    <t>De geregistreerde onderwijsactiviteiten zijn direct gekoppeld aan de onderwijscatalogus. Alle onderwijsactiviteiten zijn herleidbaar naar producten die onderdeel uitmaken van het uitstroomprofiel van de student. De AAR geeft ook informatie terug naar andere systemen zoals het studentvolgsysteem/begeleidingssysteem etc.</t>
  </si>
  <si>
    <t xml:space="preserve">Omdat alle onderwijsproducten in de onderwijscatalogus ook voorzien zijn van de relevante gegevens voor het rooster kunnen ook inloopuren, keuzevakken, workshops-met-inschrijving etc. correct verwerkt door een koppeling tussen het (individuele) rooster en de AAR.. </t>
  </si>
  <si>
    <t>Aan- en afwezigheidsregistratie gaat digitaal met behulp van eenduidig gekozen en gebruikte software en deze software is geintegreerd in de applicatie architectuur. Bronsystemen voeden op correcte wijze de inhoud van de AAR. Er bestaan near real time koppelingen en mogelijk wordt de registratie met pasjes en readers uitgevoerd. 
Studenten controleren zelf of de aan- en afwezigheid correct is geregistreerd en vragen verlof aan in het systeem.
De mentor reageert onmiddelijk richting de student wanneer die verzuimt. Wekelijks krijgt de mentor signalen of er iemand gemeld moet worden bij het verzuimloket</t>
  </si>
  <si>
    <t>Er is geen relatie tussen de onderwijscatalogus, het rooster en de AAR-systemen.</t>
  </si>
  <si>
    <t>Aan- en afwezigheid wordt op papier geregistreerd.
Uitgangspunt daarbij is het klassenrooster.
Verlof wordt schriftelijk aangevraagd en ziekte en verlof worden achteraf handmatig verwerkt.
De mentor werkt wekelijks de klassenlijsten door om te zien of er iemand gemeld moet worden bij het verzuimloket. Verzamelde gegevens worden overgenomen in Excel lijsten.</t>
  </si>
  <si>
    <t>Aatonen van kennis &amp; competenties</t>
  </si>
  <si>
    <t>Thijs heeft bij het begin van zijn opleiding een boekwerkje gekregen: 'toets- en examenreglement'. Daarin staat wat Thijs allemaal moet kennen en kunnen op welk moment in de opleiding. Het is een ingewikkeld geheel met allerlei codes en vage omschrijvingen. "Meer zo'n boekwerkje 'omdat het moet', dan dat ik er iets aan heb", moppert hij. 
Hij merkt, dat veel docenten er hetzelfde over denken. Af en toe krijgt hij toetsen die helemaal niet in het boekje voorkomen of blijken er toetsen niet gegeven te zijn, die volgens het boekje wel afgenomen hadden moeten worden.
Hij ziet ook enkele onderwerpen in het boekje staan, die hij allang beheerst vanwege het baantje dat hij heeft in de supermarkt. Zonde van de tijd, maar het moet nu eenmaal...</t>
  </si>
  <si>
    <t>Het is soms mogelijk om een EVC te verwerven.
Er wordt vooral gewerkt met vaste toets- en examenmomenten in het jaar.</t>
  </si>
  <si>
    <t xml:space="preserve">Een student kan inschrijven voor een examen als hij student er aan toe is. 
Ook kunnen EVC worden aangevraagd voor een aantal vakken, waaronder taal en rekenen. </t>
  </si>
  <si>
    <t>Thijs heeft bij het begin van zijn opleiding een boekwerkje gekregen: 'toets- en examenreglement'. Daarin staat wat Thijs allemaal moet kennen en kunnen aan het einde van de opleiding. Hij merkt, dat het boekwerkje ook onderdelen bevat, die hij met zijn intaker heeft afgesproken. Blijkbaar kun je zo'n boekje samenstellen op basis van het programma dat je volgt.  
Hij ziet ook enkele onderwerpen in het boekje staan, die hij allang beheerst vanwege het baantje dat hij heeft in de supermarkt. Hij mag daarvoor een zogenaamd 'EVC' aanvragen. Hij moet in plaats van die lessen wel een ander vak volgen, omdat hij anders te weinig uren maakt.</t>
  </si>
  <si>
    <t>Thijs heeft bij het begin van zijn opleiding een boekwerkje gekregen: 'toets- en examenreglement'. Daarin staat wat Thijs allemaal moet kennen en kunnen op welk moment in de opleiding. Het is een ingewikkeld geheel met allerlei codes en vage omschrijvingen. "Meer zo'n boekwerkje 'omdat het moet', dan dat ik er iets aan heb", moppert hij. 
Hij ziet ook enkele onderwerpen in het boekje staan, die hij allang beheerst vanwege het baantje dat hij heeft in de supermarkt. Onder bepaalde voorwaarden mag hij daarvoor een zogenaamd 'EVC'  aanvragen. Hij moet in plaats van die lessen wel een ander vak volgen, omdat hij anders te weinig uren maakt.</t>
  </si>
  <si>
    <t xml:space="preserve">Thijs heeft bij het begin van zijn opleiding een link gekregen naar zijn persoonlijk 'toets- en examenreglement'. Daarin staat wat Thijs allemaal moet kennen en kunnen aan het einde van de opleiding. Hij ziet, dat alle afspraken die hij met zijn intaker heeft gemaakt, er in zijn verwerkt. Het mooie is, dat hij bij een aantal vakken vooraf zelf kan aangeven wat voor soort examen hij wil: een praktijkexamen of een werkstuk. Er staan zelfs games en simulaties tussen! Dat is pas gaaf!
Hij ziet ook dat het mogelijk is, om eerste een aantal examens af te leggen om vervolgens een opleiding te krijgen die proecies die onderdelen bevat die je nog nodig hebt voor een diploma. Dat lijkt hem voor zichzelf wel hooggegrepen, maar hij vindt het wel mooi dat dat op die manier georganiseerd kan worden. </t>
  </si>
  <si>
    <t>Iedere docent heeft zijn eigen lijsten en houdt zelf de resultaten bij
De docent bepaalt zelf volgens welke logica het eindcijfer tot stand komt.
Alleen op het niveau van deelkwalificaties (c.q. werkprocessen) worden resultaten in de KRD gezet.
De loopbaanbegeleider krijgt pas een beeld van de voortgang bij een rapportbespreking.</t>
  </si>
  <si>
    <t>Het team bepaalt volgens welke logica een eindcijfer tot stand komt
Competentieontwikkeling wordt niet separaat bijgehouden.
De loopbaanbegeleider kan zich een beeld van de voortgang vormen omdat alle cijfers in het studentvolgsysteem terecht komen.</t>
  </si>
  <si>
    <t>Resultaten van elektronische toetsen komen rechtstreeks in het studentvolgsysteem.
De competentieontwikkeling wordt waar mogelijk ontleend aan de resultaten.</t>
  </si>
  <si>
    <t xml:space="preserve">De docent registreert alle resultaten (zowel summatief als formatief) in het studentvolgsysteem
Ook de competentieontwikkeling wordt (separaat) in het systeem bijgehouden.
</t>
  </si>
  <si>
    <t>Vanuit de onderwijscatalogus worden gekozen onderwijsproducten (deficiënties) aan de leerloopbaan worden toegvoegd, zodat ook daar cijfers voor kunnen worden gegeven.</t>
  </si>
  <si>
    <t>De manier waarop eindcijfers worden berekend, zitten opgenomen in de onderwijsproducten in de onderwijscatalogus. 
Het algoritme waarmee het eindresultaat wordt berekend zit ook in het systeem.
Via een systeem van studiepunten kan in één oogopslag de algehele voortgang worden gezien.</t>
  </si>
  <si>
    <t>De onderwijscatalogus bevat alle onderwijsproducten, zowel die met kwalificerende toetsen als die met ontwikkelingsgerichte toetsen. Op die manier kunnen alle resultaten worden ingevoerd in het volgsysteem en kan bovendien een OER vanuit de onderwijscatalogus worden uitgedraaid.</t>
  </si>
  <si>
    <t xml:space="preserve">Doorverwijzing naar tweedelijns begeleiding gebeurt als er specialistische begeleiding nodig is. Deze trajecten worden goed gedocumenteerd, er vindt altijd en terugkoppeling plaats naar de studieloopbaanbegelider. 
</t>
  </si>
  <si>
    <t>Een aanbod van tweelijnsactiviteiten is  opgenomen in onderwijscatalogus.</t>
  </si>
  <si>
    <t>Maturityniveau</t>
  </si>
  <si>
    <t>Maturityscan Triple A</t>
  </si>
  <si>
    <t>M&amp;I/Partners - Appelweg 16 - 3818 NN  Amersfoort</t>
  </si>
  <si>
    <t xml:space="preserve">Zie </t>
  </si>
  <si>
    <t>http://creativecommons.org/licenses/by-nc-sa/3.0/nl/</t>
  </si>
  <si>
    <t>(Klik hier voor het boekje)</t>
  </si>
  <si>
    <t>De Maturityscan Triple A valt onder de Creative Commonslicentie BY-NC-SA</t>
  </si>
  <si>
    <t>Roosters zijn altijd up-to-date en online raadpleegbaar voor alle betrokkenen.</t>
  </si>
  <si>
    <r>
      <t xml:space="preserve">Docenten kunnen van </t>
    </r>
    <r>
      <rPr>
        <u val="single"/>
        <sz val="12"/>
        <rFont val="Cambria"/>
        <family val="1"/>
      </rPr>
      <t>alle methoden in het eigen volgsysteem</t>
    </r>
    <r>
      <rPr>
        <sz val="12"/>
        <rFont val="Cambria"/>
        <family val="1"/>
      </rPr>
      <t xml:space="preserve"> de vorderingen van studenten bij het doorwerken van (extern) digitaal materiaal inzien.</t>
    </r>
  </si>
  <si>
    <r>
      <t xml:space="preserve">Docenten kunnen </t>
    </r>
    <r>
      <rPr>
        <u val="single"/>
        <sz val="12"/>
        <rFont val="Cambria"/>
        <family val="1"/>
      </rPr>
      <t>per methode in een aparte omgeving</t>
    </r>
    <r>
      <rPr>
        <sz val="12"/>
        <rFont val="Cambria"/>
        <family val="1"/>
      </rPr>
      <t xml:space="preserve"> de vorderingen van studenten bij het doorwerken van (extern) digitaal materiaal inzien.</t>
    </r>
  </si>
  <si>
    <t>Begeleiding van elearning vindt met ICT-middelen op afstand plaats.</t>
  </si>
  <si>
    <t>Studenten volgen voor een deel van de opleiding een individueel arrangement al dan niet binnen een groep, al dan niet ondersteund met ICT.</t>
  </si>
  <si>
    <t>Bij het ontwikkelen of uitwerken van onderwijs(concepten) wordt het resultaat doorgerekend op kosten en uitvoerbaarheid.</t>
  </si>
  <si>
    <t>Het is mogelijk om een digitale aanmelding te doen via de website.</t>
  </si>
  <si>
    <t>Digitale aanmeldingen komen rechtstreeks in het studentadministratiesysteem terecht.</t>
  </si>
  <si>
    <t>Bij de intake wordt alle (relevante) informatie uit voorgaande opleidingen betrokken.</t>
  </si>
  <si>
    <r>
      <t xml:space="preserve">Voor de Maturityscan heeft het boekje </t>
    </r>
    <r>
      <rPr>
        <b/>
        <sz val="10"/>
        <color indexed="62"/>
        <rFont val="Arial"/>
        <family val="2"/>
      </rPr>
      <t>Thijs</t>
    </r>
    <r>
      <rPr>
        <b/>
        <sz val="10"/>
        <rFont val="Arial"/>
        <family val="2"/>
      </rPr>
      <t xml:space="preserve"> van Triple A als inspiratiebron gediend. </t>
    </r>
  </si>
  <si>
    <t xml:space="preserve">De makers hebben slechts de intentie om een onderwijsinstelling inzicht te geven in de huidige stand van zaken en waar mogelijk suggesties te doen voor het verbeteren van onderwijsprocessen.
</t>
  </si>
  <si>
    <t>Op basis van learning analytics worden voor elke student scenario's opgesteld om succesprognoses te kunnen geven voor moeilijkere onderdelen van het leertraject.</t>
  </si>
  <si>
    <t xml:space="preserve">Opleidingen zijn 'gedecomponeerd' tot losse onderwijsproducten in een onderwijscatalogus. Een curriculum voor een opleiding wordt samengesteld door onderwijsproducten uit een onderwijscatalogus samen te voegen. </t>
  </si>
  <si>
    <t>De website bevat 'wat' informatie over de opleidingen, die handmatig moet worden bijgehouden.
De belangstelling voor een bepaalde opleiding wordt niet bijgehouden.</t>
  </si>
  <si>
    <t xml:space="preserve">Bij het uitwerken van een kwalificatiedossier naar een curriculum wordt rekening gehouden met vakken / thema's die overlappen met andere opleidingen. </t>
  </si>
  <si>
    <t>Een OER of PTA is (gebaseerd op) een rapportage uit de onderwijscatalogus.</t>
  </si>
  <si>
    <t>Bij het selecteren van een onderwijsproduct uit de onderwijscatalogus wordt het bijbehorende lesmateriaal automatisch klaargezet in de daarvoor bestemde digitale leeromgeving.</t>
  </si>
  <si>
    <t>Op de website is de informatie over opleidingen volledig en actueel.</t>
  </si>
  <si>
    <r>
      <t xml:space="preserve">Tijdens open dagen wordt </t>
    </r>
    <r>
      <rPr>
        <u val="single"/>
        <sz val="12"/>
        <rFont val="Cambria"/>
        <family val="1"/>
      </rPr>
      <t>per opleiding</t>
    </r>
    <r>
      <rPr>
        <sz val="12"/>
        <rFont val="Cambria"/>
        <family val="1"/>
      </rPr>
      <t xml:space="preserve"> bijgehouden hoeveel bezoekers er zijn geweest.</t>
    </r>
  </si>
  <si>
    <r>
      <t xml:space="preserve">Tijdens open dagen wordt per opleiding de belangstelling van </t>
    </r>
    <r>
      <rPr>
        <u val="single"/>
        <sz val="12"/>
        <rFont val="Cambria"/>
        <family val="1"/>
      </rPr>
      <t>potentiële studenten</t>
    </r>
    <r>
      <rPr>
        <sz val="12"/>
        <rFont val="Cambria"/>
        <family val="1"/>
      </rPr>
      <t xml:space="preserve"> geregistreerd.</t>
    </r>
  </si>
  <si>
    <r>
      <t xml:space="preserve">Belangstelling van </t>
    </r>
    <r>
      <rPr>
        <u val="single"/>
        <sz val="12"/>
        <rFont val="Cambria"/>
        <family val="1"/>
      </rPr>
      <t>potentiële studenten</t>
    </r>
    <r>
      <rPr>
        <sz val="12"/>
        <rFont val="Cambria"/>
        <family val="1"/>
      </rPr>
      <t xml:space="preserve"> tijdens open dagen wordt vertaald in een aanmeldingsprognose per opleiding(sdomein).</t>
    </r>
  </si>
  <si>
    <r>
      <t xml:space="preserve">Na een open dag krijgen </t>
    </r>
    <r>
      <rPr>
        <u val="single"/>
        <sz val="12"/>
        <rFont val="Cambria"/>
        <family val="1"/>
      </rPr>
      <t>potentiële studenten</t>
    </r>
    <r>
      <rPr>
        <sz val="12"/>
        <rFont val="Cambria"/>
        <family val="1"/>
      </rPr>
      <t xml:space="preserve"> een followup (brief of mail) met aanvullende informatie.</t>
    </r>
  </si>
  <si>
    <t>Voor intaketoetsen en -gesprekken wordt een rooster gemaakt waar potentiele studenten geen of nauwelijks inspraak hebben.</t>
  </si>
  <si>
    <t>Intaketoetsen en -gesprekken worden ingepland op inschrijving in een agenda / op afspraak.</t>
  </si>
  <si>
    <t xml:space="preserve">Indien uit het resultaat van de intake blijkt, dat de student niet geschikt is voor de opleiding, wordt de student doorverwezen naar een studentenservice waar een beroepskeuzetraject volgt. </t>
  </si>
  <si>
    <t>Het leertraject wordt altijd (vooarafgaand aan de start van de opleiding) vastgelegd in een onderwijsovereenkomst.</t>
  </si>
  <si>
    <r>
      <t xml:space="preserve">Het </t>
    </r>
    <r>
      <rPr>
        <u val="single"/>
        <sz val="12"/>
        <rFont val="Cambria"/>
        <family val="1"/>
      </rPr>
      <t>persoonlijk leer- en begeleidingstraject</t>
    </r>
    <r>
      <rPr>
        <sz val="12"/>
        <rFont val="Cambria"/>
        <family val="1"/>
      </rPr>
      <t xml:space="preserve"> wordt (eveneens) vastgelegd in een onderwijsovereenkomst.</t>
    </r>
  </si>
  <si>
    <t>Bij de intake wordt de student vergeleken met beschikbare studentprofielen om mogelijke problemen voor te zijn.</t>
  </si>
  <si>
    <t>Bij een verkeerde studiekeus kan een student op korte termijn aan een nieuwe opleiding beginnen.</t>
  </si>
  <si>
    <t>Bij een verkeerde studiekeus kunnen behaalde resultaten, voor zover relevant, worden meegenomen naar de nieuwe opleiding.</t>
  </si>
  <si>
    <t>Wanneer een student stopt of overstapt naar een andere opleiding wordt gekeken voor welke kwalificatie (welk diploma/certificaat) een student in aanmerking komt op basis van behaalde resultaten en aangetoonde competenties.</t>
  </si>
  <si>
    <t xml:space="preserve">Binnen het leertraject is er veel ruimte voor een persoonlijke invulling op basis van ambities, voorkeuren, leerkenmerken en voortgang van de student, zodat gesproken kan worden van individuele leertrajecten. </t>
  </si>
  <si>
    <t xml:space="preserve">Indien een definitieve studiekeus nog niet mogelijk is, kan de student kiezen voor een orienterende periode (verlengde intake) of instromen in een domein. </t>
  </si>
  <si>
    <t>Bij het samenstellen van een (persoonlijk) leertraject wordt waar mogelijk gebruik gemaakt van referentiearrangementen ('aanraders').</t>
  </si>
  <si>
    <t>Roosters kunnen inspelen op veranderende omstandigheden en mogelijkheden die zich voordoen.</t>
  </si>
  <si>
    <t>Er worden eerst globale roosters gemaakt op basis van prognoses, die pas later worden uitgewerkt in definitieve perioderoosters.</t>
  </si>
  <si>
    <t>Het rooster is Docentgericht (accent ligt op docentvoorkeuren).</t>
  </si>
  <si>
    <t>Het rooster is Organisatiegericht (accent ligt op optimale benutting faciliteiten).</t>
  </si>
  <si>
    <t>Het rooster is Studentgericht (accent ligt op het realiseren van persoonlijke roosters).</t>
  </si>
  <si>
    <t>Bij conflicten in het rooster is de roostermaker de probleemeigenaar.</t>
  </si>
  <si>
    <t>Bij conflicten in het rooster is de opleidingsmanager de probleemeigenaar.</t>
  </si>
  <si>
    <t>Bij conflicten in het rooster is het team de probleemeigenaar.</t>
  </si>
  <si>
    <t>Er zijn nauwelijks vooraf gedefinieerde roosters; de roosters 'ontstaan' door de keuzes van de studenten.</t>
  </si>
  <si>
    <t>Het rooster wordt automatisch genereerd op basis van gekozen onderwijsproducten, aangeleverde gegevens over beschikbaarheid docenten, lokaal capaciteit, etc.</t>
  </si>
  <si>
    <t xml:space="preserve">Het is mogelijk op verschillende momenten in het jaar te starten met een opleiding. </t>
  </si>
  <si>
    <t>Het digitaal lesmateriaal dat wordt gebruikt, is adaptief (past zich aan aan het niveau van de student).</t>
  </si>
  <si>
    <t xml:space="preserve">Onderwijs wordt (vrijwel uitsluitend) gegeven aan vaste groepen. </t>
  </si>
  <si>
    <t>Voor opleidingen die niet (helemaal) op deze locatie worden aangeboden, zijn er mogelijkheden om (onderdelen van) die opleiding via teleconferencing te volgen.</t>
  </si>
  <si>
    <t>Een deel van het programma wordt in de vorm van elearning aangeboden en door een student zelfstandig doorgewerkt.</t>
  </si>
  <si>
    <t>Het onderwijs is voor een belangrijk deel vormgegeven met leercommunities, daarbij wordt veel gebruik gemaakt van leerbronnen en externe docenten met behulp van ICT.</t>
  </si>
  <si>
    <t>Ziekte van docenten leidt meestal tot lesuitval.</t>
  </si>
  <si>
    <t>Indien de onderwijstijd onder minimunaantal verplichte uren uur dreigt te komen worden 'ophokuren' ingepland.</t>
  </si>
  <si>
    <t>Ziekte van docenten leidt bijna nooit tot lesuitval; lessen worden overgenomen door collega-docenten of groepen worden samengevoegd.</t>
  </si>
  <si>
    <t>Bij ziekte van een docent wordt de stof op een andere manier aangeboden, b.v. middels elearning.</t>
  </si>
  <si>
    <t>De school heeft contact met diverse bedrijven en werft actief BPV-plaatsen.</t>
  </si>
  <si>
    <t>Van iedere stagemogelijkheid is bekend welke competenties ontwikkeld kunnen worden. Studenten kunnen hierop zoeken.</t>
  </si>
  <si>
    <t>Er is een koppeling met de Colo database van bedrijven en accreditaties zodat het zoekproces naar BPV-plaatsen en de administratieve afhandeling van de BPVO wordt ondersteund.</t>
  </si>
  <si>
    <t>De leerdoelen van de BPV zijn nauwkeurig gedefinieerd, ook in termen van de werkprocessen die de student gaat doen en de competenties die hij daarbij moet ontwikkelen</t>
  </si>
  <si>
    <t>Tijdens de BPV is er regelmatig contact tussen het stagebedrijf en de mentor. Daarbij kunnen de leerdoelen worden bijgesteld.</t>
  </si>
  <si>
    <t>De BPV wordt gecombineerd met specifieke tussentijdse scholingen op school.</t>
  </si>
  <si>
    <t>Begeleiding van de BPV vindt regelmatig plaats via ICT-middelen.</t>
  </si>
  <si>
    <t>De BPV wordt gecombineerd met specifieke tussentijdse scholingen op afstand (e-learning).</t>
  </si>
  <si>
    <t>Aan- en afwezigheid wordt door de docent vastgelegd in een AAR-systeem.</t>
  </si>
  <si>
    <t>Het verzuim tijdens activiteiten op school en tijdens de BPV worden integraal bekeken.</t>
  </si>
  <si>
    <t>Studenten controleren zelf of hun aanwezigheid correct is geregistreerd en rappeleren als dat niet zo is.</t>
  </si>
  <si>
    <t>Verlof wordt vooraf aangevraagd in de AAR-applicatie en is zichtbaar voor de docent tijdens de les.</t>
  </si>
  <si>
    <t>Ziekte van een student wordt onmiddellijk verwerkt in de AAR-applicatie en is zichtbaar voor de docent tijdens de les.</t>
  </si>
  <si>
    <t>Deelname aan e-learning onderwijsactiviteiten wordt vastgelegd op basis van activiteiten in de ELO  (ICT-logging).</t>
  </si>
  <si>
    <t>De mentor heeft ieder moment inzicht in de actuele aan- en afwezigheid, verzuim, ziekte etc. van de student.</t>
  </si>
  <si>
    <t>Mentoren krijgen signalen als er een student moet worden gemeld bij de leerplicht.</t>
  </si>
  <si>
    <t>Meldingen aan het vsv-loket worden semi-automatisch vanuit het AAR-systeem gedaan.</t>
  </si>
  <si>
    <t>De onderwijstijd van niet-verplichte activiteiten wordt aangetoond met behulp van de aanwezigheidsregistratie bij deze activiteiten.</t>
  </si>
  <si>
    <t>BBL-bedrijven hebben digitaal inzicht in de aan- en afwezigheid van 'hun' studenten.</t>
  </si>
  <si>
    <t>Toets- en examenresultaten zijn digitaal beschikbaar voor alle betrokkenen.</t>
  </si>
  <si>
    <t>Toetsen en examens kunnen tijd- en plaatsonafhankelijk worden afgenomen met ICT-voorzieningen.</t>
  </si>
  <si>
    <t>Voor enkele vakken is het mogelijk om een EVC te verwerven.</t>
  </si>
  <si>
    <t>Toetsen en examens van alle opleidingen zijn vastgelegd in een Programma voor Toetsen en Examinering of OER.</t>
  </si>
  <si>
    <t>Alle summatieve resultaten worden geregistreerd in het KRD-systeem.</t>
  </si>
  <si>
    <t>Iedere docent houdt op een eigen manier de studieresultaten bij; alleen kwalificerende resultaten worden bijgehouden in het KRD-systeem.</t>
  </si>
  <si>
    <t>Studenten die een specifieke competentie willen ontwikkelen kunnen in de onderwijscatalogus zien bij welke onderwijsproducten deze competenties kunnen worden ontwikkeld.</t>
  </si>
  <si>
    <t>De logica waarmee het eindcijfer tot stand komt is gedefinieerd in de OER en in het volgsysteem opgenomen.</t>
  </si>
  <si>
    <t>Binnen het leertraject is er een zekere ruimte voor een persoonlijke invulling (keuzevakken, wegwerken deficiënties, enz.).</t>
  </si>
  <si>
    <t xml:space="preserve">Activiteiten die onderdeel uitmaken van de loopbaanbegeleiding (gesprekken, adviezen) worden geregistreerd in een digitaal begeleidingssysteem. </t>
  </si>
  <si>
    <t>Het effect van loopbaanbegeleiding kan uit het begeleidingssysteem inzichtelijk worden gemaakt (managementinformatie).</t>
  </si>
  <si>
    <t>Er is een digitale aanmeldingsprocedure voor een aanvraag voor aanvullende (tweede of derdelijns) ondersteuning.</t>
  </si>
  <si>
    <t>Aanvullende ondersteuningstrajecten worden ingeroosterd in het persoonlijke rooster van de student.</t>
  </si>
  <si>
    <t>Eventuele effectiviteit van ondersteunende trajecten kan worden aangetoond uit een analyse van het begeleidingssysteem (managementinformatie).</t>
  </si>
  <si>
    <t xml:space="preserve">Bij een onderwijsproduct in de onderwijscatalogus is er een duidelijke relatie gelegd naar het (de) kwalificatiedossier(s) waar het product aan bijdraagt.  </t>
  </si>
  <si>
    <t xml:space="preserve">Een onderwijsproduct bevat een resultatenstructuur die bepaalt hoe het product wordt getoetst en afgesloten. </t>
  </si>
  <si>
    <t>Resultaten van een intake (zoals leerbelemmerende kenmerken en persoonlijke omstandigheden) worden opgeslagen in het digitale studentdossier.</t>
  </si>
  <si>
    <t>:</t>
  </si>
  <si>
    <t xml:space="preserve">Thijs is op zoek naar een leuke opleiding, waarhij het gevoel heeft uitgedaagd te worden. Hij wil een gevarieerde opleiding waar hij veel praktijkervaring op kan doen. 
Hij kijkt op de internetsite van het roc. De website bevat informatie over alle opleidingen. Het geheel is een beetje een doolhof. Hij kan niet zo goed uit de informatie opmaken of alle opleidingen ook wel gegeven worden. </t>
  </si>
  <si>
    <t xml:space="preserve">Thijs is op zoek naar een leuke opleiding, waarhij het gevoel heeft uitgedaagd te worden. Hij wil een gevarieerde opleiding waar hij veel praktijkervaring op kan doen. 
Hij kijkt op de internetsite van het roc. De website bevat informatie over alle actuele opleidingen. Bij elke opleiding ziet Thijs een tellertje staan: aantal bezoekers in totaal en aantal bezoekers vanaf begin schooljaar. 
Hij zoekt de opleiding, waar zijn oudere zus op zit maar kan die niet vinden. "Dat kan kloppen", legt zijn zus uit, "die opleiding wordt vanaf volgend jaar alleen nog maar op een ander roc gegeven."
Hij maakt enkele zelftesten. Dat levert hem een aardig beeld op van enkele beroepen, waarvoor hij belangstelling heeft. Hij krijgt ook een bevestiging voor iets wat hij eigenlijk al wist: hij heeft een lichte vorm van dyslexie.  </t>
  </si>
  <si>
    <t>Thijs is op zoek naar een leuke opleiding, waarhij het gevoel heeft uitgedaagd te worden. Hij wil een gevarieerde opleiding waar hij veel praktijkervaring op kan doen. 
Hij kijkt op de internetsite van het roc. De website bevat informatie over alle actuele opleidingen. Hij kan op de website wat experimenteren met het samenstellen van een opleiding. 
Hij maakt enkele zelftesten. Dat levert hem een aardig beeld op van enkele beroepen, waarvoor hij belangstelling heeft. Hij krijgt ook een bevestiging voor iets wat hij eigenlijk al wist: hij heeft een lichte vorm van dyslexie.
Thijs ziet, dat het mogelijk is om op basis van zijn voorkeuren een globaal proefrooster samen te stellen. Daarmee wordt het hem duidelijk wat er wel en wat er niet mogelijk is in de opleidingen waar zijn belangstelling naar uit gaat.</t>
  </si>
  <si>
    <t xml:space="preserve">Thijs is op zoek naar een leuke opleiding, waarhij het gevoel heeft uitgedaagd te worden. Hij wil een gevarieerde opleiding waar hij veel praktijkervaring op kan doen. 
Hij kijkt op de internetsite van het roc. De website bevat informatie over alle actuele opleidingen. Daarbij is ook aangegeven dat sommige opleidingen niet op dit roc maar op een ander roc in de buurt worden verzorgd. 
Hij maakt enkele zelftesten. Dat levert hem een aardig beeld op van enkele beroepen, waarvoor hij belangstelling heeft. Hij krijgt ook een bevestiging voor iets wat hij eigenlijk al wist: hij heeft een lichte vorm van dyslexie.
Thijs ziet, dat het mogelijk is om op basis van zijn voorkeuren een globaal proefrooster samen te stellen. Daarmee wordt het hem duidelijk wat er wel en wat er niet mogelijk is in de opleidingen waar zijn voorkeur naar uitgaatt.
Hij ziet, dat hij wat extra aanbevelingen kan krijgen bij het proefrooster. Hij moet dan wel expliciet toestemming geven om zijn leerdossier op te halen van het Centraal Uitwisselpunt. Naast de (globale) aanbevelingen krijgt Thijs ook een succesprognose gekoppeld aan die adviezen. </t>
  </si>
  <si>
    <t>Binnen het roc werken de onderwijsteams hard aan het realiseren van een aantrekkelijk aanbod van uitdagende, praktijkgerichte opleidingen.</t>
  </si>
  <si>
    <r>
      <rPr>
        <b/>
        <i/>
        <sz val="16"/>
        <rFont val="Arial"/>
        <family val="2"/>
      </rPr>
      <t>Het verhaal van Thijs...</t>
    </r>
    <r>
      <rPr>
        <sz val="9"/>
        <rFont val="Arial"/>
        <family val="2"/>
      </rPr>
      <t xml:space="preserve">
Hieronder zijn de resultaten weergegeven voor het ingevulde vragenformulier. Zowel het 'verhaal van Thijs' als de kenmerken zijn weergegeven. In de laatste kolom staan de kenmerken weergegeven voor het eerstvolgende maturity-niveau.
Desgewenst kunnen het verhaal en de kenmerken weergegeven worden voor een hieronder gekozen niveau.
</t>
    </r>
    <r>
      <rPr>
        <i/>
        <sz val="11"/>
        <color indexed="53"/>
        <rFont val="Arial"/>
        <family val="2"/>
      </rPr>
      <t xml:space="preserve">Het verhaal wordt vertoond op basis van: </t>
    </r>
  </si>
  <si>
    <t xml:space="preserve">Thijs kan op ieder moment zien hoe het met zijn voortgang staat; niet alleen hoeveel studiepunten hij heeft gehaald maar ook hoe de lopende vakken gaan.
In het overzicht van keuzevakken ziet hij ook beoordelingen van de vakken staan. Bij elk vak is aangegeven 'studenten die dit vak volgden, kozen ook voor ...'. </t>
  </si>
  <si>
    <t>Thijs krijgt een brief met een uitnodiging om deel te nemen aan een aantal intaketesten en een datum voor een intakegesprek.De testen zijn voor hem geselecteerd op basis van de gegevens uit zijn aanmeldingsformulier. Hij kan intekenen op enkele momenten waarop die testen kunnen worden afgenomen. Hij krijgt het advies om die testen indien mogelijk te doen vóór de afspraak met de intaker. 
Tijdens de intake worden ook de leerkenmerken en bijzondere omstandigheden, die van invloed kunnen zijn op de opleiding van Thijs, in kaart gebracht. 
De intaker kijkt ook naar mogelijkheden om extra aandacht te kunnen besteden aan de minder sterke punten van Thijs. 
Thijs hoort, dat Hans is doorverwezen naar het StudentOndersteuningsCentrum vanwege zijn ADHD. Daar zal worden bekeken of Hans de opleiding wel aan kan.
Omdat talen niet zijn sterkste kant zijn, vertelt de intaker dat hij daar wat extra Remedial Teaching voor zal krijgen. 
De intaker registreert zijn bevindingen in het dossier van Thijs. De administratie ziet de conclusies in het systeem en zorgt voor de verdere afwerking van de inschrijving. Er wordt een brief gestuurd aan Thijs.
Felix, die zich voor dezelfde opleiding aangemeld had, heeft een brief gekregen, dat hij niet voldoet aan de toelatingscriteria voor deze opleiding. Er is voor hem een afspraak gemaakt bij het StudentOndersteuningsCentrum, waar zijn mogelijkheden verder in kaart worden gebracht.</t>
  </si>
  <si>
    <t xml:space="preserve">Op een bepaald moment gaat het minder goed met Thijs. Hij bespreekt dat met zijn mentor. Die geeft hem de tip om eens bij het StudentOndersteuningsCentrum langs te gaan. 
Bij het StudentOndersteuningsCentrum krijgt Thijs enkele gesprekken en een training. Daarna gaat het allemaal een stuk beter. Zijn mentor vraagt er later nog wel eens naar en maakt dan een aantekening in zijn schrift. </t>
  </si>
  <si>
    <t xml:space="preserve">Op een bepaald moment gaat het minder goed met Thijs. Hij bespreekt dat met zijn mentor. Die spreekt met Thijs af, dat hij hem zal aanmelden bij het StudentOndersteuningsCentrum. 
Snel daarna krijgt Thijs een uitnodiging om bij het StudentOndersteuningsCentrum langs te komen. Na een intake krijgt Thijs enkele gesprekken en een training bij het StudentOndersteuningsCentrum. Hij ziet, dat zijn begeleider het traject in hetzelfde systeem registreert als zijn mentor dat doet. 
Na de ondersteuning vanuit het StudentOndersteuningsCentrum gaat het allemaal een stuk beter. Bij een latere afspraak bij zijn mentor ziet Thijs, dat die helemaal op de hoogte is omdat hij de voortgang en het eindverslag in zijn systeem kan opzoeken.  </t>
  </si>
  <si>
    <t xml:space="preserve">Op een bepaald moment gaat het minder goed met Thijs. Hij bespreekt dat met zijn mentor. Die spreekt met Thijs af, dat hij hem zal aanmelden bij het StudentOndersteuningsCentrum. 
Snel daarna krijgt Thijs een uitnodiging om bij het StudentOndersteuningsCentrum langs te komen. Na een intake krijgt Thijs daar enkele gesprekken. Daarnaast krijgt hij een training, die in zijn rooster wordt meegenomen. Hij ziet, dat zijn begeleider het traject in hetzelfde systeem registreert als zijn mentor dat doet. 
Na de ondersteuning vanuit het StudentOndersteuningsCentrum gaat het allemaal een stuk beter. Bij een latere afspraak bij zijn mentor ziet Thijs, dat die helemaal op de hoogte is omdat hij de voortgang en het eindverslag in zijn systeem kan opzoeken.  </t>
  </si>
  <si>
    <t xml:space="preserve">Op een bepaald moment gaat het minder goed met Thijs. Nog voordat hij aan de bel kan trekken, ziet hij al een afspraak met zijn mentor in zijn agenda staan.
Tijdens dat gesprek vertelde zijn mentor dat hij een aantal signalen vanuit het systeem had gekregen, dat het minder goed met Thijs ging. De mentor spreekt met Thijs af, dat hij hem zal aanmelden bij het StudentOndersteuningsCentrum. 
Thijs krijgt nog dezelfde dag een mail met een uitnodiging om bij het StudentOndersteuningsCentrum langs te komen. Na een intake krijgt Thijs daar enkele gesprekken. Daarnaast krijgt hij een training, die in zijn rooster wordt meegenomen. Hij ziet, dat zijn begeleider het traject in hetzelfde systeem registreert als zijn mentor dat doet. 
Na de ondersteuning vanuit het StudentOndersteuningsCentrum gaat het allemaal een stuk beter. Bij een latere afspraak bij zijn mentor ziet Thijs, dat die helemaal op de hoogte is omdat hij de voortgang en het eindverslag in zijn systeem kan opzoeken.  </t>
  </si>
  <si>
    <t>De website bevat actuele informatie over de opleidingen.
Voor opleidingen, die niet worden aangeboden wordt een mogelijkheid geboden die (deels) via elearning in combinatie met andere instellingen te volgen.
De belangstelling voor opleidingen wordt bijgehouden en vertaald in een aanmeldingsprognose.
De website bevat enkele testen op basis waarvan een succesprognose kan worden gegeven. 
Het is mogelijk een beeld te krijgen van een opleiding door middel van een proefrooster op basis van de eigen voorkeuren.</t>
  </si>
  <si>
    <t>Bij intake wordt gekeken of student geschikt is voor de opleiding, daarnaast wordt naar (mogelijke) leerproblemen gekeken.
Bij een onvoldoende match, wordt de student verwezen naar een StudentOndersteuningsCentrum.</t>
  </si>
  <si>
    <t>Bij intake worden structureel potentiele leerproblemen en leerbelemmerende factoren in kaart gebracht en gedocumenteerd.
Intakegesprekken en eventuele testen gebeurt op basis van inschrijven door de student, de intaker heeft hier een eigen verantwoordelijkheid.
Indien nodig kan de student een orientatieperiode volgen. Als er geen match is met de opleiding, vindt altijd doorverwijzing naar StudentOndersteuningsCentrum plaats voor een ondersteuningstraject.</t>
  </si>
  <si>
    <t>Bij de intake wordt de onderwijscatalogus geraadpleegd om te bekijken welk aanbod het beste past bij de student.</t>
  </si>
  <si>
    <t>Bij de intake worden verschillende referentie-arrangementen uitgeprobeerd om een goede succesprognose te kunnen bepalen.</t>
  </si>
  <si>
    <t>Indien nodig wordt de onderwijscatalogus tijdens de intake geraadpleegd om het aanbod af te kunnen stemmen op de eventuele deficiënties.</t>
  </si>
  <si>
    <t>Thijs, Felix en Hans krijgen een brief met een uitnodiging om deel te nemen aan een aantal  intaketesten en voor een intakegesprek met een intaker. Jammer dat de testen en het gesprek op twee verschillende dagen plaatsvinden. Felix krijgt zelfs een gesprek nog voor de testen afgenomen zijn. "Niet handig", vinden de drie vrienden. Op die manier heeft zo'n intaker toch nog helemaal geen beeld van de testresultaten? 
Tijdens het intakegesprek gaat het gesprek vooral over zijn beelden bij het beroep en de opleiding. De intaker informeert nog even naar de leerkenmerken of bijzondere omstandigheden, die van invloed kunnen zijn op de opleiding van Thijs. Hij maakt een aantekening over de dyslexie van Thijs op het intakeformulier. Als Thijs informeert naar de testresultaten, krijgt hij te horen, 'dat het allemaal wel redelijk was'. 
Thijs hoort, dat de intaker bij Felix zeker maar ook bij Hans twijfels heeft, of ze het zullen halen.
De intaker waarschuwt Thijs, dat hij het met enkele vakken moeilijk zal krijgen!
De intaker zet zijn bevindingen op papier en stuurt dat door aan de administratie, die de verdere inschrijving verzorgt. Thijs en Hans worden ingeschreven op een opleiding, Felix wordt afgewezen.
Thijs en Hans krijgen een brief met de mededeling dat ze zijn aangenomen voor de opleiding. 
Felix bleek niet aan de eisen te voldoen. In de brief, die hij kreeg, werd hem succes toegewenst bij het zoeken naar een passende opleiding…</t>
  </si>
  <si>
    <t>De intaker is bekend met het feit dat Thijs de open dag heeft bezocht en belangstelling heeft getoond voor enkele opleidingen uit zijn domein.
Voorafgaand aan een intake controleert de intaker het CUP (centraal uitwisselpunt) of er gegevens over Thijs door zijn vooropleiding aangeleverd zijn. 
De aangeleverde gegevens kunnen een aanleiding vormen voor enkele aanvullende testen. Testen worden afgenomen, direct voorafgaand aan het gesprek met de intaker zodat die tijdens het gesprek al over de resultaten kan beschikken.
Thijs ontvangt een email van de intaker met daarin een bevestiging van het gesprek en eventueel een uitnodiging voor enkele testen, direct voorafgaand aan het gesprek.
Tijdens de intake formuleert Thijs samen met de intaker de (voorlopige) opleidingsvraag. Daarbij worden ook de leerkenmerken en bijzondere omstandigheden, die van invloed kunnen zijn op de opleiding van Thijs, in kaart gebracht en vertaald in afspraken over (extra) begeleiding. 
Thijs hoort, dat Hans is doorverwezen naar het StudentOndersteuningsCentrum vanwege zijn ADHD. Daar zal worden bekeken welke ondersteuning Hans nodig heeft om de opleiding te kunnen volgen.
De intaker is goed op de hoogte van de opleiding, de varianten en keuzemogelijkheden (aanraders of referentie-arrangementen) en kan op basis daarvan een goed opleidingsadvies formuleren. Hij maakt gebruik van de onderwijscatalogus om onderdelen uit de opleiding te demonstreren.
Als de opleidingsvraag nog niet helemaal helder is, kan Thijs kiezen voor een kennismakings-arrangement, waarbij hij met verschillende opleidingen uit het domein kennis kan maken.
De intaker rondt de intake af door alle gegevens in te voeren die nodig zijn voor een verbintenis. Een verbintenis kan op het niveau van domein, kwalificatiedossier of kwalificatie. Aan het leertraject van Thijs worden enkele elementen toegevoegd zodat hij kan werken aan enkele deficiënties.</t>
  </si>
  <si>
    <t xml:space="preserve">De intaker is bekend met het feit dat Thijs de open dag heeft bezocht en belangstelling heeft getoond voor enkele opleidingen uit zijn domein.
Voorafgaand aan een intake controleert de intaker het CUP (centraal uitwisselpunt) of er gegevens over Thijs door zijn vooropleiding aangeleverd zijn. 
De aangeleverde gegevens kunnen een aanleiding vormen voor enkele aanvullende testen. Testen worden afgenomen, direct voorafgaand aan het gesprek met de intaker zodat die tijdens het gesprek al over de resultaten kan beschikken.
Thijs ontvangt een email van de intaker met daarin een bevestiging van het gesrpek en eventueel een uitnodiging voor enkele testen, direct voorafgaand aan het gesprek.
Thijs formuleert samen met de intaker de (voorlopige) opleidingsvraag. Daarbij worden ook de leerkenmerken en bijzondere omstandigheden, die van invloed kunnen zijn op de opleiding van Thijs, in kaart gebracht. 
Thijs krijgt bovendien te horen, aan welke vakken hij extra aandacht moet besteden omdat ervaring heeft uitgewezen dat studenten met zijn profiel daar vaker problemen mee hebben. De intaker geeft alvast wat tips voor aanvullende vakken, mocht blijken dat die problemen ook voor Thijs gelden. 
Thijs hoort, dat Hans is doorverwezen naar het StudentOndersteuningsCentrum vanwege zijn ADHD. Daar zal worden bekeken welke ondersteuning Hans nodig heeft om de opleiding te kunnen volgen.
Samen met de intaker stelt Thijs een persoonlijk leerarrangement samen. Dat is in eerste instantie gebaseerd op één van de aanraders, die past bij de leerstijl van Thijs. Voor de wat langere termijn blijft nog een aantal opties openstaan. Die worden tzt ingevuld als Thijs wat verder is in de opleiding en wat beter gefundeerde keuzen kan maken. 
De intaker rondt de intake af door alle gegevens in te voeren die nodig zijn voor een verbintenis. Een verbintenis kan op het niveau van domein, kwalificatiedossier of kwalificatie. Op basis van de inschrijving stelt een arrangeur een passend opleidingsarrangement samen voor Thijs. </t>
  </si>
  <si>
    <t xml:space="preserve"> </t>
  </si>
  <si>
    <t>Cijfer voor een vraag: Het gekozen antwoord past niet bij een ander gegeven antwoord. Het cijfer verwijst naar het regelnummer van het andere antwoord.</t>
  </si>
  <si>
    <t>Zwarte tekst: Niet of minder van toepassing op dit maturityniveau.</t>
  </si>
  <si>
    <t>Blauwe tekst: Voldoet op dit maturityniveau.</t>
  </si>
  <si>
    <t>Groene tekst: Past bij een volgend maturityniveau.</t>
  </si>
  <si>
    <t>Donkere tekst: Aandachtspunt voor dit maturityniveau.</t>
  </si>
  <si>
    <t>Vergelijk het resultaat met</t>
  </si>
  <si>
    <t>Kunst en vliegwerk</t>
  </si>
  <si>
    <t>Bij het arrangeren van het leertraject wordt rekening gehouden met leerkenmerken en andere gegevens uit de intake.</t>
  </si>
  <si>
    <t>http://www.sambo-ict.nl/publicaties/encyclopedie/</t>
  </si>
  <si>
    <t>Bron:</t>
  </si>
  <si>
    <t>In de Maturityscan Triple A wordt vooral aandacht besteed aan de onderwijsprocessen. De administratieve processen rond de kernregistratie ('administratieve handelingen') zijn waar mogelijk buiten beschouwing gelaten. Verder ligt het accent op de processen, die in bovenstaande procesplaat wat donkerder gekleurd zijn. Werving en gebruik lesmateriaal zijn als extra processen toegevoegd.</t>
  </si>
  <si>
    <t>Niveau 1, Kunst en vliegwerk</t>
  </si>
  <si>
    <t>Niveau 2, Boel op orde</t>
  </si>
  <si>
    <t>Niveau 3, Student centraal</t>
  </si>
  <si>
    <t>Niveau 4, Onderwijs van overmorgen</t>
  </si>
  <si>
    <t>De Maturityscan Triple A is een instrument waarmee de volwassenheid van onderwijsprocessen in een MBO-instelling in kaart kan worden gebracht. Het is gemaakt op verzoek van saMBO~ICT in het kader van het traject Borging Triple A.</t>
  </si>
  <si>
    <t>Wilt u meer informatie over het instrument, een nader gesprek over de resultaten of de mogelijkheden van een workshop weten, neem dan contact met:</t>
  </si>
  <si>
    <t xml:space="preserve">De procesplaat van Triple A. </t>
  </si>
  <si>
    <r>
      <t xml:space="preserve">Geef met een 'x' in de gekleurde vakjes aan wat de huidige situatie van uw onderwijsinstelling is.  In een oranje vakje hoort eigenlijk geen 'x' thuis…
</t>
    </r>
    <r>
      <rPr>
        <b/>
        <i/>
        <sz val="12"/>
        <color indexed="17"/>
        <rFont val="Cambria"/>
        <family val="1"/>
      </rPr>
      <t>Een blauw getal voor een vraag betekent, dat het gekozen antwoord eigenlijk niet past bij een ander gegeven antwoord. Het cijfer verwijst naar de andere vraag.</t>
    </r>
  </si>
  <si>
    <t>Boekenlijsten worden op papier aan studenten verzonden.</t>
  </si>
  <si>
    <t>Gebruiksaanwijzing Maturityscan Triple A</t>
  </si>
  <si>
    <t>Maturityniveau 1: Kunst en vliegwerk</t>
  </si>
  <si>
    <t>Maturityniveau 2: Boel op orde</t>
  </si>
  <si>
    <t>Maturityniveau 3: Student centraal</t>
  </si>
  <si>
    <t>Maturityniveau 4: Onderwijs van overmorgen</t>
  </si>
  <si>
    <r>
      <rPr>
        <b/>
        <sz val="9"/>
        <rFont val="Arial"/>
        <family val="2"/>
      </rPr>
      <t>Deze Maturityscan Triple A is op verzoek van saMBO~ICT gemaakt door M&amp;I/Partners in het kader van het traject Borging Triple A
Wat is Triple A?</t>
    </r>
    <r>
      <rPr>
        <sz val="9"/>
        <rFont val="Arial"/>
        <family val="2"/>
      </rPr>
      <t xml:space="preserve">
Het MBO onderwijs is gericht op flexibel, betaalbaar en goed georganiseerd onderwijs. Het 'Triple A-gedachtegoed' beschrijft de processen van een MBO-instelling vanuit de belevingswereld van een student. De procesbeschrijvingen vormen de basis voor een goede informatievoorziening. DE procesbeschrijvingen zijn opgenomen in de Triple A Encyclopedie. Zie het tabblad 'Licentie' voor een verwijzing naar de Encyclopedie. 
</t>
    </r>
    <r>
      <rPr>
        <b/>
        <sz val="9"/>
        <rFont val="Arial"/>
        <family val="2"/>
      </rPr>
      <t xml:space="preserve">Volgt de Maturityscan de opbouw van de Triple A Encyclopedie?
</t>
    </r>
    <r>
      <rPr>
        <sz val="9"/>
        <rFont val="Arial"/>
        <family val="2"/>
      </rPr>
      <t xml:space="preserve">Nee. Er is voor gekozen om uit te gaan van het verhaal van een student. Het boekje 'Thijs' van Triple A is daarbij als basis gehanteerd.
</t>
    </r>
    <r>
      <rPr>
        <b/>
        <sz val="9"/>
        <rFont val="Arial"/>
        <family val="2"/>
      </rPr>
      <t>Waarvoor een Maturityscan Triple A?</t>
    </r>
    <r>
      <rPr>
        <sz val="9"/>
        <rFont val="Arial"/>
        <family val="2"/>
      </rPr>
      <t xml:space="preserve">
Met de Maturityscan Triple A kan onderzocht worden hoever instellingen zijn met de inrichting van onderwijs- en ondersteunende processen in onderlinge samenhang waarbij Triple A als referentiekader dient. Aan de hand van een (uitgebreide) vragenlijst wordt de huidige situatie in kaart gebracht. De volgende niveaus worden onderscheiden: 
Niveau 1: Kunst en vliegwerk. 
Niveau 2: Boel op orde
Niveau 3: Student centraal
Niveau 4: Onderwijs van overmorgen
</t>
    </r>
    <r>
      <rPr>
        <b/>
        <sz val="9"/>
        <rFont val="Arial"/>
        <family val="2"/>
      </rPr>
      <t xml:space="preserve">Wat levert de Maurityscan op?
</t>
    </r>
    <r>
      <rPr>
        <sz val="9"/>
        <rFont val="Arial"/>
        <family val="2"/>
      </rPr>
      <t xml:space="preserve">Op de eerste plaats levert het invullen van de vragenlijst al veel inzicht op. Impliciete zaken worden expliciet gemaakt. Na het invullen van de vragenlijst is voor een aantal hoofdprocessen inzichtelijk gemaakt op welk maturityniveau ze zich bevinden. De ingevulde vragenlijst levert ook het verhaal op over de manier waarop een student de processen ervaart. Er worden suggesies gedaan wat kan worden verbeterd.
</t>
    </r>
    <r>
      <rPr>
        <b/>
        <sz val="9"/>
        <rFont val="Arial"/>
        <family val="2"/>
      </rPr>
      <t>Levert de Maturityscan ook een 'rapportcijfer' op?</t>
    </r>
    <r>
      <rPr>
        <sz val="9"/>
        <rFont val="Arial"/>
        <family val="2"/>
      </rPr>
      <t xml:space="preserve">
Nee, het is niet de bedoeling dat het op die manier wordt geïnterpreteerd. Processen en informatievoorzieningen, die zich op het laagste maturityniveau bevinden, behoeven verbetering. Onderwijsinstellingen bepalen echter zelf, welk maturityniveau wordt nagestreefd. Triple A geeft geen enkel waardeoordeel over de onderwijsvisie van een onderwijsinstelling. Deze Maturityscan doet dat ook niet. 
</t>
    </r>
    <r>
      <rPr>
        <b/>
        <sz val="9"/>
        <rFont val="Arial"/>
        <family val="2"/>
      </rPr>
      <t xml:space="preserve">
Hoe kan de Maturityscan worden gebruikt?</t>
    </r>
    <r>
      <rPr>
        <sz val="9"/>
        <rFont val="Arial"/>
        <family val="2"/>
      </rPr>
      <t xml:space="preserve">
Het is mogelijk de vragenlijst in te vullen om een beeld te krijgen van de actuele situatie. Het instrument kan ook gebruikt worden in een workshop in het kader van een visietraject of verbetertraject. Dat kan op het niveau van een team, afdeling of onderwijsinstelling. 
Belangstelling voor een workshop? Informeer bij M&amp;I/Partners (zie licentiepagina).</t>
    </r>
  </si>
  <si>
    <r>
      <t xml:space="preserve">Vragenlijst
</t>
    </r>
    <r>
      <rPr>
        <sz val="9"/>
        <rFont val="Arial"/>
        <family val="2"/>
      </rPr>
      <t xml:space="preserve">De vragenlijst omvat ruim 150 vragen die beantwoord kunnen worden met 'Nee', 'Wordt aan gewerkt' en 'Ja' door een 'x' te plaatsen in de bijbehorende kolom.
Het is mogelijk om een voorbeeldvragenlijst door het programma zelf te laten invullen met de knop 'Voorbeeld'. Daarmee krijg je een beeld van de mogelijke resultaten. De vragenlijst kan ook weer leeggemaakt worden met de knop 'Leegmaken'. Dit geldt ook als je de vragenlijst zelf hebt ingevuld. Let op: het leegmaken van een vragenlijst kan niet ongedaan worden gemaakt!
</t>
    </r>
    <r>
      <rPr>
        <i/>
        <sz val="9"/>
        <rFont val="Arial"/>
        <family val="2"/>
      </rPr>
      <t>Noot: Als er voor een ingevulde vraag een blauw getal verschijnt, dan past het antwoord niet bij een eerder gegeven antwoord. Het nummer verwijst dan naar dat eerder gegeven antwoord. Voorbeeld: bij een vraag wordt ingevuld dat er geen onderwijsvisie is opgesteld; bij een volgende vraag wordt aangegeven dat de onderwijsvisie herkenbaar is in onderwijsconcepten. Dat antwoord past niet bij de eerdere vraag. Er verschijnt voor dit antwoord een verwijzing naar die eerdere vraag.</t>
    </r>
    <r>
      <rPr>
        <sz val="9"/>
        <rFont val="Arial"/>
        <family val="2"/>
      </rPr>
      <t xml:space="preserve"> 
</t>
    </r>
    <r>
      <rPr>
        <b/>
        <sz val="9"/>
        <rFont val="Arial"/>
        <family val="2"/>
      </rPr>
      <t xml:space="preserve">Grafiek
</t>
    </r>
    <r>
      <rPr>
        <sz val="9"/>
        <rFont val="Arial"/>
        <family val="2"/>
      </rPr>
      <t xml:space="preserve">In de grafiek wordt per proces aangegeven op welk maturityniveau de onderwijsinstelling zich voor dit proces bevindt.
</t>
    </r>
    <r>
      <rPr>
        <b/>
        <sz val="9"/>
        <rFont val="Arial"/>
        <family val="2"/>
      </rPr>
      <t xml:space="preserve">Verhaal van Thijs
</t>
    </r>
    <r>
      <rPr>
        <sz val="9"/>
        <rFont val="Arial"/>
        <family val="2"/>
      </rPr>
      <t xml:space="preserve">De antwoorden in de vragenlijst worden per proces vertaald in een 'verhaal van Thijs'. Thijs is een student die zich aanmeldt voor een opleiding en vervolgens de processen van de onderwijsinstelling ervaart. Het verhaal van Thijs is gebaseerd op het het boekje 'Thijs' van Triple A (zie licentie voor een link naar het boekje).
In de linkerkolom staat het verhaal van Thijs. In de volgende kolom staan de kenmerken van het desbetreffende proces beschreven, behorende bij het desbetreffende maturityniveau. De kenmerken van de onderwijscaalogus worden apart vermeld. In een extra kolom zijn ter vergelijking ook de kenmerken van de eerstvolgende maturityniveau weergegeven. 
Het verhaal kan worden weergegeven op basis van de antwoorden in de vragenlijst, maar ook per maturityniveau. Kies daarvoor één van de opties in het veld onder </t>
    </r>
    <r>
      <rPr>
        <i/>
        <sz val="9"/>
        <rFont val="Arial"/>
        <family val="2"/>
      </rPr>
      <t>'Het verhaal wordt weergegeven op basis van</t>
    </r>
    <r>
      <rPr>
        <sz val="9"/>
        <rFont val="Arial"/>
        <family val="2"/>
      </rPr>
      <t xml:space="preserve">: '
Met de knop 'Afdrukken' verschijnt een printweergave van het verhaal. 
</t>
    </r>
    <r>
      <rPr>
        <b/>
        <sz val="9"/>
        <rFont val="Arial"/>
        <family val="2"/>
      </rPr>
      <t>Suggesties</t>
    </r>
    <r>
      <rPr>
        <sz val="9"/>
        <rFont val="Arial"/>
        <family val="2"/>
      </rPr>
      <t xml:space="preserve">
De suggesties zijn afgeleid van de vragenlijst. 
Rood: aandachtspunt op dit maturityniveau
Blauw: voldoet voor dit maturityniveau
Groen: voldoet (zelfs) voor het volgende maturityniveau
Wit: niet relevant voor dit maturityniveau
De suggesties kunnen worden vergeleken met andere maturityniveaus. Selecteer daarvoor een optie bij: 'Vergelijk het resultaat met: '</t>
    </r>
  </si>
  <si>
    <t>info@mxi.nl</t>
  </si>
  <si>
    <t>t: 033 - 4220220 - 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</si>
</sst>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120">
    <font>
      <sz val="10"/>
      <name val="Arial"/>
      <family val="0"/>
    </font>
    <font>
      <sz val="11"/>
      <color indexed="8"/>
      <name val="Calibri"/>
      <family val="2"/>
    </font>
    <font>
      <sz val="8"/>
      <name val="Arial"/>
      <family val="2"/>
    </font>
    <font>
      <sz val="8"/>
      <color indexed="17"/>
      <name val="Arial"/>
      <family val="2"/>
    </font>
    <font>
      <sz val="9"/>
      <name val="Arial"/>
      <family val="2"/>
    </font>
    <font>
      <sz val="12"/>
      <name val="Cambria"/>
      <family val="1"/>
    </font>
    <font>
      <u val="single"/>
      <sz val="12"/>
      <name val="Cambria"/>
      <family val="1"/>
    </font>
    <font>
      <b/>
      <sz val="9"/>
      <name val="Arial"/>
      <family val="2"/>
    </font>
    <font>
      <b/>
      <sz val="10"/>
      <name val="Arial"/>
      <family val="2"/>
    </font>
    <font>
      <b/>
      <i/>
      <sz val="12"/>
      <color indexed="17"/>
      <name val="Cambria"/>
      <family val="1"/>
    </font>
    <font>
      <b/>
      <i/>
      <sz val="10"/>
      <name val="Arial"/>
      <family val="2"/>
    </font>
    <font>
      <sz val="11"/>
      <name val="Arial"/>
      <family val="2"/>
    </font>
    <font>
      <b/>
      <i/>
      <sz val="11"/>
      <name val="Arial"/>
      <family val="2"/>
    </font>
    <font>
      <b/>
      <sz val="11"/>
      <name val="Arial"/>
      <family val="2"/>
    </font>
    <font>
      <i/>
      <sz val="8"/>
      <name val="Arial"/>
      <family val="2"/>
    </font>
    <font>
      <b/>
      <sz val="12"/>
      <name val="Arial"/>
      <family val="2"/>
    </font>
    <font>
      <i/>
      <sz val="11"/>
      <color indexed="53"/>
      <name val="Arial"/>
      <family val="2"/>
    </font>
    <font>
      <sz val="24"/>
      <name val="Arial"/>
      <family val="2"/>
    </font>
    <font>
      <u val="single"/>
      <sz val="10"/>
      <color indexed="12"/>
      <name val="Arial"/>
      <family val="2"/>
    </font>
    <font>
      <u val="single"/>
      <sz val="10"/>
      <name val="Arial"/>
      <family val="2"/>
    </font>
    <font>
      <b/>
      <i/>
      <sz val="16"/>
      <name val="Arial"/>
      <family val="2"/>
    </font>
    <font>
      <b/>
      <u val="single"/>
      <sz val="10"/>
      <name val="Arial"/>
      <family val="2"/>
    </font>
    <font>
      <sz val="9"/>
      <name val="Tahoma"/>
      <family val="2"/>
    </font>
    <font>
      <b/>
      <sz val="9"/>
      <name val="Tahoma"/>
      <family val="2"/>
    </font>
    <font>
      <b/>
      <sz val="10"/>
      <color indexed="62"/>
      <name val="Arial"/>
      <family val="2"/>
    </font>
    <font>
      <i/>
      <sz val="11"/>
      <name val="Arial"/>
      <family val="2"/>
    </font>
    <font>
      <sz val="10"/>
      <color indexed="8"/>
      <name val="Arial"/>
      <family val="2"/>
    </font>
    <font>
      <i/>
      <sz val="9"/>
      <name val="Arial"/>
      <family val="2"/>
    </font>
    <font>
      <b/>
      <sz val="12"/>
      <name val="Cambria"/>
      <family val="1"/>
    </font>
    <font>
      <sz val="9"/>
      <name val="Cambria"/>
      <family val="1"/>
    </font>
    <font>
      <b/>
      <i/>
      <sz val="12"/>
      <name val="Cambria"/>
      <family val="1"/>
    </font>
    <font>
      <sz val="10"/>
      <color indexed="9"/>
      <name val="Cambria"/>
      <family val="1"/>
    </font>
    <font>
      <sz val="12"/>
      <color indexed="9"/>
      <name val="Cambria"/>
      <family val="1"/>
    </font>
    <font>
      <b/>
      <i/>
      <sz val="12"/>
      <color indexed="9"/>
      <name val="Cambria"/>
      <family val="1"/>
    </font>
    <font>
      <b/>
      <sz val="12"/>
      <color indexed="10"/>
      <name val="Cambria"/>
      <family val="1"/>
    </font>
    <font>
      <sz val="10"/>
      <name val="Cambria"/>
      <family val="1"/>
    </font>
    <font>
      <b/>
      <i/>
      <sz val="14"/>
      <name val="Cambria"/>
      <family val="1"/>
    </font>
    <font>
      <b/>
      <sz val="12"/>
      <color indexed="62"/>
      <name val="Cambria"/>
      <family val="1"/>
    </font>
    <font>
      <b/>
      <sz val="12"/>
      <color indexed="17"/>
      <name val="Cambria"/>
      <family val="1"/>
    </font>
    <font>
      <i/>
      <sz val="9"/>
      <color indexed="10"/>
      <name val="Arial"/>
      <family val="2"/>
    </font>
    <font>
      <sz val="9"/>
      <color indexed="23"/>
      <name val="Arial"/>
      <family val="2"/>
    </font>
    <font>
      <b/>
      <sz val="9"/>
      <color indexed="23"/>
      <name val="Arial"/>
      <family val="2"/>
    </font>
    <font>
      <i/>
      <sz val="9"/>
      <color indexed="60"/>
      <name val="Arial"/>
      <family val="2"/>
    </font>
    <font>
      <b/>
      <sz val="10"/>
      <color indexed="47"/>
      <name val="Arial"/>
      <family val="2"/>
    </font>
    <font>
      <sz val="10"/>
      <color indexed="9"/>
      <name val="Arial"/>
      <family val="2"/>
    </font>
    <font>
      <i/>
      <sz val="12"/>
      <name val="Cambria"/>
      <family val="1"/>
    </font>
    <font>
      <b/>
      <sz val="10"/>
      <name val="Cambria"/>
      <family val="1"/>
    </font>
    <font>
      <b/>
      <sz val="10"/>
      <color indexed="10"/>
      <name val="Cambria"/>
      <family val="1"/>
    </font>
    <font>
      <sz val="11"/>
      <name val="Calibri"/>
      <family val="2"/>
    </font>
    <font>
      <b/>
      <i/>
      <sz val="11"/>
      <name val="Calibri"/>
      <family val="2"/>
    </font>
    <font>
      <i/>
      <sz val="11"/>
      <name val="Calibri"/>
      <family val="2"/>
    </font>
    <font>
      <i/>
      <sz val="11"/>
      <color indexed="18"/>
      <name val="Calibri"/>
      <family val="2"/>
    </font>
    <font>
      <i/>
      <sz val="11"/>
      <color indexed="60"/>
      <name val="Calibri"/>
      <family val="2"/>
    </font>
    <font>
      <i/>
      <sz val="11"/>
      <color indexed="17"/>
      <name val="Calibri"/>
      <family val="2"/>
    </font>
    <font>
      <i/>
      <sz val="11"/>
      <color indexed="36"/>
      <name val="Calibri"/>
      <family val="2"/>
    </font>
    <font>
      <sz val="12"/>
      <color indexed="17"/>
      <name val="Cambria"/>
      <family val="1"/>
    </font>
    <font>
      <sz val="11"/>
      <color indexed="17"/>
      <name val="Cambria"/>
      <family val="1"/>
    </font>
    <font>
      <b/>
      <sz val="11"/>
      <color indexed="17"/>
      <name val="Cambria"/>
      <family val="1"/>
    </font>
    <font>
      <b/>
      <i/>
      <sz val="11"/>
      <color indexed="36"/>
      <name val="Calibri"/>
      <family val="2"/>
    </font>
    <font>
      <sz val="11"/>
      <color indexed="9"/>
      <name val="Calibri"/>
      <family val="2"/>
    </font>
    <font>
      <b/>
      <i/>
      <sz val="11"/>
      <color indexed="9"/>
      <name val="Calibri"/>
      <family val="2"/>
    </font>
    <font>
      <i/>
      <sz val="12"/>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8"/>
      <name val="Tahoma"/>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0"/>
      <name val="Cambria"/>
      <family val="1"/>
    </font>
    <font>
      <sz val="12"/>
      <color theme="0"/>
      <name val="Cambria"/>
      <family val="1"/>
    </font>
    <font>
      <b/>
      <i/>
      <sz val="12"/>
      <color theme="0"/>
      <name val="Cambria"/>
      <family val="1"/>
    </font>
    <font>
      <b/>
      <sz val="12"/>
      <color rgb="FFFF0000"/>
      <name val="Cambria"/>
      <family val="1"/>
    </font>
    <font>
      <b/>
      <sz val="12"/>
      <color theme="4"/>
      <name val="Cambria"/>
      <family val="1"/>
    </font>
    <font>
      <b/>
      <sz val="12"/>
      <color theme="6" tint="-0.4999699890613556"/>
      <name val="Cambria"/>
      <family val="1"/>
    </font>
    <font>
      <i/>
      <sz val="9"/>
      <color rgb="FFFF0000"/>
      <name val="Arial"/>
      <family val="2"/>
    </font>
    <font>
      <sz val="9"/>
      <color theme="0" tint="-0.4999699890613556"/>
      <name val="Arial"/>
      <family val="2"/>
    </font>
    <font>
      <b/>
      <sz val="9"/>
      <color theme="0" tint="-0.4999699890613556"/>
      <name val="Arial"/>
      <family val="2"/>
    </font>
    <font>
      <i/>
      <sz val="9"/>
      <color theme="9" tint="-0.4999699890613556"/>
      <name val="Arial"/>
      <family val="2"/>
    </font>
    <font>
      <b/>
      <sz val="10"/>
      <color theme="9" tint="0.7999799847602844"/>
      <name val="Arial"/>
      <family val="2"/>
    </font>
    <font>
      <sz val="10"/>
      <color theme="0"/>
      <name val="Arial"/>
      <family val="2"/>
    </font>
    <font>
      <b/>
      <sz val="10"/>
      <color rgb="FFFF0000"/>
      <name val="Cambria"/>
      <family val="1"/>
    </font>
    <font>
      <i/>
      <sz val="11"/>
      <color theme="4" tint="-0.4999699890613556"/>
      <name val="Calibri"/>
      <family val="2"/>
    </font>
    <font>
      <i/>
      <sz val="11"/>
      <color rgb="FFC00000"/>
      <name val="Calibri"/>
      <family val="2"/>
    </font>
    <font>
      <i/>
      <sz val="11"/>
      <color theme="6" tint="-0.4999699890613556"/>
      <name val="Calibri"/>
      <family val="2"/>
    </font>
    <font>
      <i/>
      <sz val="11"/>
      <color theme="7" tint="-0.24997000396251678"/>
      <name val="Calibri"/>
      <family val="2"/>
    </font>
    <font>
      <sz val="12"/>
      <color theme="6" tint="-0.4999699890613556"/>
      <name val="Cambria"/>
      <family val="1"/>
    </font>
    <font>
      <sz val="11"/>
      <color theme="6" tint="-0.4999699890613556"/>
      <name val="Cambria"/>
      <family val="1"/>
    </font>
    <font>
      <b/>
      <sz val="11"/>
      <color theme="6" tint="-0.4999699890613556"/>
      <name val="Cambria"/>
      <family val="1"/>
    </font>
    <font>
      <b/>
      <i/>
      <sz val="11"/>
      <color theme="7"/>
      <name val="Calibri"/>
      <family val="2"/>
    </font>
    <font>
      <b/>
      <i/>
      <sz val="11"/>
      <color theme="0"/>
      <name val="Calibri"/>
      <family val="2"/>
    </font>
    <font>
      <i/>
      <sz val="12"/>
      <color theme="9" tint="-0.4999699890613556"/>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24997000396251678"/>
        <bgColor indexed="64"/>
      </patternFill>
    </fill>
    <fill>
      <patternFill patternType="solid">
        <fgColor theme="0"/>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theme="6" tint="0.5999600291252136"/>
        <bgColor indexed="64"/>
      </patternFill>
    </fill>
    <fill>
      <patternFill patternType="solid">
        <fgColor theme="2" tint="-0.09996999800205231"/>
        <bgColor indexed="64"/>
      </patternFill>
    </fill>
    <fill>
      <patternFill patternType="solid">
        <fgColor theme="0" tint="-0.3499799966812134"/>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bottom/>
    </border>
    <border>
      <left/>
      <right style="medium"/>
      <top style="medium"/>
      <bottom style="medium"/>
    </border>
    <border>
      <left/>
      <right/>
      <top style="thin"/>
      <bottom style="thin"/>
    </border>
    <border>
      <left/>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right/>
      <top/>
      <bottom style="medium"/>
    </border>
    <border>
      <left/>
      <right/>
      <top style="medium"/>
      <bottom/>
    </border>
    <border>
      <left/>
      <right/>
      <top style="dotted"/>
      <bottom style="thin"/>
    </border>
    <border>
      <left/>
      <right/>
      <top style="thin"/>
      <bottom/>
    </border>
    <border>
      <left style="thin"/>
      <right style="thin"/>
      <top style="thin"/>
      <bottom style="thin"/>
    </border>
    <border>
      <left/>
      <right style="dotted"/>
      <top style="thin"/>
      <bottom style="thin"/>
    </border>
    <border>
      <left style="dotted"/>
      <right style="dotted"/>
      <top style="thin"/>
      <bottom style="thin"/>
    </border>
    <border>
      <left style="dotted"/>
      <right style="thin"/>
      <top style="thin"/>
      <bottom style="thin"/>
    </border>
    <border>
      <left style="thick">
        <color theme="3"/>
      </left>
      <right/>
      <top style="thick">
        <color theme="3"/>
      </top>
      <bottom/>
    </border>
    <border>
      <left/>
      <right/>
      <top style="thick">
        <color theme="3"/>
      </top>
      <bottom/>
    </border>
    <border>
      <left/>
      <right style="thick">
        <color theme="3"/>
      </right>
      <top style="thick">
        <color theme="3"/>
      </top>
      <bottom/>
    </border>
    <border>
      <left style="thick">
        <color theme="3"/>
      </left>
      <right/>
      <top/>
      <bottom/>
    </border>
    <border>
      <left/>
      <right style="thick">
        <color theme="3"/>
      </right>
      <top/>
      <bottom/>
    </border>
    <border>
      <left style="thick">
        <color theme="3"/>
      </left>
      <right/>
      <top/>
      <bottom style="thick">
        <color theme="3"/>
      </bottom>
    </border>
    <border>
      <left/>
      <right/>
      <top/>
      <bottom style="thick">
        <color theme="3"/>
      </bottom>
    </border>
    <border>
      <left/>
      <right style="thick">
        <color theme="3"/>
      </right>
      <top/>
      <bottom style="thick">
        <color theme="3"/>
      </bottom>
    </border>
    <border>
      <left style="thick">
        <color indexed="18"/>
      </left>
      <right/>
      <top style="thick">
        <color indexed="18"/>
      </top>
      <bottom/>
    </border>
    <border>
      <left/>
      <right/>
      <top style="thick">
        <color indexed="18"/>
      </top>
      <bottom/>
    </border>
    <border>
      <left/>
      <right style="thick">
        <color indexed="18"/>
      </right>
      <top style="thick">
        <color indexed="18"/>
      </top>
      <bottom/>
    </border>
    <border>
      <left style="thick">
        <color indexed="18"/>
      </left>
      <right/>
      <top/>
      <bottom/>
    </border>
    <border>
      <left/>
      <right style="thick">
        <color indexed="18"/>
      </right>
      <top/>
      <bottom/>
    </border>
    <border>
      <left style="thick">
        <color indexed="18"/>
      </left>
      <right/>
      <top/>
      <bottom style="thick">
        <color indexed="18"/>
      </bottom>
    </border>
    <border>
      <left/>
      <right/>
      <top/>
      <bottom style="thick">
        <color indexed="18"/>
      </bottom>
    </border>
    <border>
      <left/>
      <right style="thick">
        <color indexed="18"/>
      </right>
      <top/>
      <bottom style="thick">
        <color indexed="18"/>
      </bottom>
    </border>
    <border>
      <left style="thin"/>
      <right/>
      <top style="thin"/>
      <bottom style="medium"/>
    </border>
    <border>
      <left style="thin"/>
      <right/>
      <top style="medium"/>
      <bottom/>
    </border>
    <border>
      <left style="thin"/>
      <right/>
      <top/>
      <bottom/>
    </border>
    <border>
      <left style="medium">
        <color theme="3"/>
      </left>
      <right style="medium">
        <color theme="3"/>
      </right>
      <top style="medium">
        <color theme="3"/>
      </top>
      <bottom/>
    </border>
    <border>
      <left style="medium">
        <color theme="3"/>
      </left>
      <right style="medium">
        <color theme="3"/>
      </right>
      <top/>
      <bottom/>
    </border>
    <border>
      <left style="medium">
        <color theme="3"/>
      </left>
      <right style="medium">
        <color theme="3"/>
      </right>
      <top/>
      <bottom style="medium">
        <color theme="3"/>
      </bottom>
    </border>
    <border>
      <left style="thin">
        <color theme="6" tint="-0.4999699890613556"/>
      </left>
      <right/>
      <top style="thin">
        <color theme="6" tint="-0.4999699890613556"/>
      </top>
      <bottom style="thin">
        <color theme="6" tint="-0.4999699890613556"/>
      </bottom>
    </border>
    <border>
      <left/>
      <right/>
      <top style="thin">
        <color theme="6" tint="-0.4999699890613556"/>
      </top>
      <bottom style="thin">
        <color theme="6" tint="-0.4999699890613556"/>
      </bottom>
    </border>
    <border>
      <left/>
      <right/>
      <top style="thin">
        <color theme="6" tint="-0.4999699890613556"/>
      </top>
      <bottom/>
    </border>
    <border>
      <left style="medium"/>
      <right/>
      <top style="medium"/>
      <bottom style="medium"/>
    </border>
    <border>
      <left style="thin">
        <color theme="6" tint="-0.4999699890613556"/>
      </left>
      <right style="thin">
        <color theme="6" tint="-0.4999699890613556"/>
      </right>
      <top style="thin">
        <color theme="6" tint="-0.4999699890613556"/>
      </top>
      <bottom style="thin">
        <color theme="6" tint="-0.4999699890613556"/>
      </bottom>
    </border>
    <border>
      <left style="medium">
        <color theme="9" tint="-0.4999699890613556"/>
      </left>
      <right style="medium">
        <color theme="9" tint="-0.4999699890613556"/>
      </right>
      <top style="medium">
        <color theme="9" tint="-0.4999699890613556"/>
      </top>
      <bottom style="medium">
        <color theme="9" tint="-0.4999699890613556"/>
      </bottom>
    </border>
    <border>
      <left/>
      <right style="thin">
        <color theme="6" tint="-0.4999699890613556"/>
      </right>
      <top style="thin">
        <color theme="6" tint="-0.4999699890613556"/>
      </top>
      <bottom style="thin">
        <color theme="6" tint="-0.4999699890613556"/>
      </bottom>
    </border>
    <border>
      <left/>
      <right style="thin"/>
      <top style="medium"/>
      <bottom/>
    </border>
    <border>
      <left/>
      <right style="thin"/>
      <top/>
      <bottom/>
    </border>
    <border>
      <left/>
      <right style="thin"/>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1" applyNumberFormat="0" applyAlignment="0" applyProtection="0"/>
    <xf numFmtId="0" fontId="81" fillId="27" borderId="2" applyNumberFormat="0" applyAlignment="0" applyProtection="0"/>
    <xf numFmtId="0" fontId="82" fillId="0" borderId="3" applyNumberFormat="0" applyFill="0" applyAlignment="0" applyProtection="0"/>
    <xf numFmtId="0" fontId="83" fillId="28" borderId="0" applyNumberFormat="0" applyBorder="0" applyAlignment="0" applyProtection="0"/>
    <xf numFmtId="0" fontId="84" fillId="0" borderId="0" applyNumberFormat="0" applyFill="0" applyBorder="0" applyAlignment="0" applyProtection="0"/>
    <xf numFmtId="0" fontId="18" fillId="0" borderId="0" applyNumberFormat="0" applyFill="0" applyBorder="0" applyAlignment="0" applyProtection="0"/>
    <xf numFmtId="0" fontId="85"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6" fillId="0" borderId="4" applyNumberFormat="0" applyFill="0" applyAlignment="0" applyProtection="0"/>
    <xf numFmtId="0" fontId="87" fillId="0" borderId="5" applyNumberFormat="0" applyFill="0" applyAlignment="0" applyProtection="0"/>
    <xf numFmtId="0" fontId="88" fillId="0" borderId="6" applyNumberFormat="0" applyFill="0" applyAlignment="0" applyProtection="0"/>
    <xf numFmtId="0" fontId="88" fillId="0" borderId="0" applyNumberFormat="0" applyFill="0" applyBorder="0" applyAlignment="0" applyProtection="0"/>
    <xf numFmtId="0" fontId="89" fillId="30" borderId="0" applyNumberFormat="0" applyBorder="0" applyAlignment="0" applyProtection="0"/>
    <xf numFmtId="0" fontId="0" fillId="31" borderId="7" applyNumberFormat="0" applyFont="0" applyAlignment="0" applyProtection="0"/>
    <xf numFmtId="0" fontId="90" fillId="32" borderId="0" applyNumberFormat="0" applyBorder="0" applyAlignment="0" applyProtection="0"/>
    <xf numFmtId="9" fontId="0" fillId="0" borderId="0" applyFont="0" applyFill="0" applyBorder="0" applyAlignment="0" applyProtection="0"/>
    <xf numFmtId="0" fontId="0" fillId="0" borderId="0">
      <alignment/>
      <protection/>
    </xf>
    <xf numFmtId="0" fontId="91" fillId="0" borderId="0" applyNumberFormat="0" applyFill="0" applyBorder="0" applyAlignment="0" applyProtection="0"/>
    <xf numFmtId="0" fontId="92" fillId="0" borderId="8" applyNumberFormat="0" applyFill="0" applyAlignment="0" applyProtection="0"/>
    <xf numFmtId="0" fontId="93"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cellStyleXfs>
  <cellXfs count="279">
    <xf numFmtId="0" fontId="0" fillId="0" borderId="0" xfId="0" applyAlignment="1">
      <alignment/>
    </xf>
    <xf numFmtId="0" fontId="2" fillId="0" borderId="0" xfId="0" applyFont="1" applyAlignment="1">
      <alignment vertical="top" wrapText="1"/>
    </xf>
    <xf numFmtId="0" fontId="3" fillId="0" borderId="0" xfId="0" applyFont="1" applyAlignment="1">
      <alignment vertical="top" wrapText="1"/>
    </xf>
    <xf numFmtId="0" fontId="3" fillId="0" borderId="0" xfId="0" applyFont="1" applyAlignment="1">
      <alignment vertical="top" wrapText="1"/>
    </xf>
    <xf numFmtId="0" fontId="2" fillId="0" borderId="0" xfId="0" applyFont="1" applyAlignment="1">
      <alignment vertical="top" wrapText="1"/>
    </xf>
    <xf numFmtId="0" fontId="5" fillId="0" borderId="0" xfId="0" applyFont="1" applyAlignment="1">
      <alignment vertical="top"/>
    </xf>
    <xf numFmtId="0" fontId="5" fillId="0" borderId="10" xfId="0" applyFont="1" applyBorder="1" applyAlignment="1">
      <alignment vertical="top" wrapText="1"/>
    </xf>
    <xf numFmtId="0" fontId="5" fillId="0" borderId="0" xfId="0" applyFont="1" applyAlignment="1">
      <alignment vertical="top" wrapText="1"/>
    </xf>
    <xf numFmtId="0" fontId="28" fillId="33" borderId="10" xfId="0" applyFont="1" applyFill="1" applyBorder="1" applyAlignment="1">
      <alignment vertical="top"/>
    </xf>
    <xf numFmtId="0" fontId="29" fillId="0" borderId="0" xfId="0" applyFont="1" applyAlignment="1">
      <alignment vertical="top"/>
    </xf>
    <xf numFmtId="0" fontId="5" fillId="0" borderId="11" xfId="0" applyFont="1" applyFill="1" applyBorder="1" applyAlignment="1">
      <alignment vertical="top"/>
    </xf>
    <xf numFmtId="0" fontId="4" fillId="0" borderId="0" xfId="0" applyFont="1" applyAlignment="1">
      <alignment vertical="top"/>
    </xf>
    <xf numFmtId="0" fontId="5" fillId="0" borderId="12" xfId="0" applyFont="1" applyFill="1" applyBorder="1" applyAlignment="1">
      <alignment vertical="top"/>
    </xf>
    <xf numFmtId="0" fontId="30" fillId="0" borderId="0" xfId="0" applyFont="1" applyAlignment="1">
      <alignment vertical="top"/>
    </xf>
    <xf numFmtId="0" fontId="5" fillId="0" borderId="0" xfId="0" applyFont="1" applyFill="1" applyAlignment="1">
      <alignment vertical="top"/>
    </xf>
    <xf numFmtId="0" fontId="4" fillId="0" borderId="13" xfId="0" applyFont="1" applyBorder="1" applyAlignment="1">
      <alignment vertical="top" wrapText="1"/>
    </xf>
    <xf numFmtId="0" fontId="4" fillId="0" borderId="14" xfId="0" applyFont="1" applyBorder="1" applyAlignment="1">
      <alignment horizontal="left" textRotation="60"/>
    </xf>
    <xf numFmtId="0" fontId="29" fillId="0" borderId="0" xfId="0" applyFont="1" applyBorder="1" applyAlignment="1">
      <alignment vertical="top"/>
    </xf>
    <xf numFmtId="0" fontId="30" fillId="0" borderId="11" xfId="0" applyFont="1" applyBorder="1" applyAlignment="1">
      <alignment vertical="top"/>
    </xf>
    <xf numFmtId="0" fontId="5" fillId="31" borderId="15" xfId="0" applyFont="1" applyFill="1" applyBorder="1" applyAlignment="1" applyProtection="1">
      <alignment vertical="top"/>
      <protection locked="0"/>
    </xf>
    <xf numFmtId="0" fontId="5" fillId="31" borderId="16" xfId="0" applyFont="1" applyFill="1" applyBorder="1" applyAlignment="1" applyProtection="1">
      <alignment vertical="top"/>
      <protection locked="0"/>
    </xf>
    <xf numFmtId="0" fontId="5" fillId="31" borderId="17" xfId="0" applyFont="1" applyFill="1" applyBorder="1" applyAlignment="1" applyProtection="1">
      <alignment vertical="top"/>
      <protection locked="0"/>
    </xf>
    <xf numFmtId="0" fontId="5" fillId="31" borderId="15" xfId="0" applyFont="1" applyFill="1" applyBorder="1" applyAlignment="1" applyProtection="1">
      <alignment vertical="top" wrapText="1"/>
      <protection locked="0"/>
    </xf>
    <xf numFmtId="0" fontId="96" fillId="34" borderId="0" xfId="0" applyFont="1" applyFill="1" applyBorder="1" applyAlignment="1">
      <alignment vertical="top"/>
    </xf>
    <xf numFmtId="0" fontId="28" fillId="33" borderId="18" xfId="0" applyFont="1" applyFill="1" applyBorder="1" applyAlignment="1" applyProtection="1">
      <alignment vertical="top"/>
      <protection/>
    </xf>
    <xf numFmtId="0" fontId="97" fillId="0" borderId="0" xfId="0" applyFont="1" applyBorder="1" applyAlignment="1">
      <alignment vertical="top"/>
    </xf>
    <xf numFmtId="0" fontId="98" fillId="0" borderId="19" xfId="0" applyFont="1" applyBorder="1" applyAlignment="1">
      <alignment vertical="top"/>
    </xf>
    <xf numFmtId="0" fontId="97" fillId="0" borderId="19" xfId="0" applyFont="1" applyBorder="1" applyAlignment="1">
      <alignment vertical="top" wrapText="1"/>
    </xf>
    <xf numFmtId="0" fontId="97" fillId="0" borderId="19" xfId="0" applyFont="1" applyBorder="1" applyAlignment="1" applyProtection="1">
      <alignment vertical="top"/>
      <protection/>
    </xf>
    <xf numFmtId="0" fontId="97" fillId="0" borderId="19" xfId="0" applyFont="1" applyFill="1" applyBorder="1" applyAlignment="1">
      <alignment vertical="top"/>
    </xf>
    <xf numFmtId="0" fontId="96" fillId="0" borderId="0" xfId="0" applyFont="1" applyFill="1" applyBorder="1" applyAlignment="1">
      <alignment vertical="top"/>
    </xf>
    <xf numFmtId="0" fontId="96" fillId="0" borderId="0" xfId="0" applyFont="1" applyBorder="1" applyAlignment="1">
      <alignment vertical="top"/>
    </xf>
    <xf numFmtId="0" fontId="96" fillId="35" borderId="0" xfId="0" applyFont="1" applyFill="1" applyBorder="1" applyAlignment="1">
      <alignment vertical="top"/>
    </xf>
    <xf numFmtId="0" fontId="96" fillId="36" borderId="0" xfId="0" applyFont="1" applyFill="1" applyBorder="1" applyAlignment="1">
      <alignment vertical="top"/>
    </xf>
    <xf numFmtId="0" fontId="96" fillId="37" borderId="0" xfId="0" applyFont="1" applyFill="1" applyBorder="1" applyAlignment="1">
      <alignment vertical="top"/>
    </xf>
    <xf numFmtId="0" fontId="96" fillId="38" borderId="0" xfId="0" applyFont="1" applyFill="1" applyBorder="1" applyAlignment="1">
      <alignment vertical="top"/>
    </xf>
    <xf numFmtId="0" fontId="99" fillId="15" borderId="18" xfId="0" applyFont="1" applyFill="1" applyBorder="1" applyAlignment="1">
      <alignment vertical="top"/>
    </xf>
    <xf numFmtId="0" fontId="35" fillId="34" borderId="0" xfId="0" applyFont="1" applyFill="1" applyBorder="1" applyAlignment="1">
      <alignment vertical="top"/>
    </xf>
    <xf numFmtId="0" fontId="4" fillId="34" borderId="0" xfId="0" applyFont="1" applyFill="1" applyBorder="1" applyAlignment="1">
      <alignment horizontal="left" textRotation="60"/>
    </xf>
    <xf numFmtId="0" fontId="5" fillId="31" borderId="15" xfId="0" applyFont="1" applyFill="1" applyBorder="1" applyAlignment="1" applyProtection="1">
      <alignment vertical="top"/>
      <protection/>
    </xf>
    <xf numFmtId="0" fontId="5" fillId="31" borderId="16" xfId="0" applyFont="1" applyFill="1" applyBorder="1" applyAlignment="1" applyProtection="1">
      <alignment vertical="top"/>
      <protection/>
    </xf>
    <xf numFmtId="0" fontId="5" fillId="31" borderId="17" xfId="0" applyFont="1" applyFill="1" applyBorder="1" applyAlignment="1" applyProtection="1">
      <alignment vertical="top"/>
      <protection/>
    </xf>
    <xf numFmtId="0" fontId="5" fillId="31" borderId="15" xfId="0" applyFont="1" applyFill="1" applyBorder="1" applyAlignment="1" applyProtection="1">
      <alignment vertical="top" wrapText="1"/>
      <protection/>
    </xf>
    <xf numFmtId="0" fontId="5" fillId="0" borderId="0" xfId="0" applyFont="1" applyAlignment="1" applyProtection="1">
      <alignment vertical="top"/>
      <protection/>
    </xf>
    <xf numFmtId="0" fontId="36" fillId="0" borderId="0" xfId="0" applyFont="1" applyFill="1" applyAlignment="1">
      <alignment vertical="top" wrapText="1"/>
    </xf>
    <xf numFmtId="0" fontId="5" fillId="0" borderId="0" xfId="0" applyFont="1" applyFill="1" applyAlignment="1">
      <alignment vertical="top" wrapText="1"/>
    </xf>
    <xf numFmtId="0" fontId="100" fillId="0" borderId="0" xfId="0" applyFont="1" applyFill="1" applyAlignment="1">
      <alignment vertical="top" wrapText="1"/>
    </xf>
    <xf numFmtId="0" fontId="101" fillId="0" borderId="0" xfId="0" applyFont="1" applyFill="1" applyAlignment="1">
      <alignment vertical="top" wrapText="1"/>
    </xf>
    <xf numFmtId="0" fontId="0" fillId="0" borderId="0" xfId="0" applyAlignment="1">
      <alignment horizontal="right"/>
    </xf>
    <xf numFmtId="0" fontId="10" fillId="0" borderId="13" xfId="0" applyFont="1" applyBorder="1" applyAlignment="1">
      <alignment horizontal="right" vertical="center"/>
    </xf>
    <xf numFmtId="0" fontId="35" fillId="39" borderId="0" xfId="0" applyFont="1" applyFill="1" applyBorder="1" applyAlignment="1">
      <alignment vertical="top"/>
    </xf>
    <xf numFmtId="0" fontId="14" fillId="0" borderId="0" xfId="0" applyFont="1" applyAlignment="1">
      <alignment vertical="top" wrapText="1"/>
    </xf>
    <xf numFmtId="0" fontId="102" fillId="0" borderId="0" xfId="0" applyFont="1" applyAlignment="1">
      <alignment vertical="top"/>
    </xf>
    <xf numFmtId="0" fontId="4" fillId="40" borderId="0" xfId="0" applyFont="1" applyFill="1" applyAlignment="1">
      <alignment vertical="top" wrapText="1"/>
    </xf>
    <xf numFmtId="0" fontId="4" fillId="5" borderId="0" xfId="0" applyFont="1" applyFill="1" applyAlignment="1">
      <alignment vertical="top" wrapText="1"/>
    </xf>
    <xf numFmtId="0" fontId="4" fillId="5" borderId="0" xfId="0" applyFont="1" applyFill="1" applyAlignment="1">
      <alignment vertical="top"/>
    </xf>
    <xf numFmtId="0" fontId="103" fillId="7" borderId="0" xfId="0" applyFont="1" applyFill="1" applyAlignment="1">
      <alignment vertical="top" wrapText="1"/>
    </xf>
    <xf numFmtId="0" fontId="4" fillId="0" borderId="0" xfId="0" applyFont="1" applyAlignment="1">
      <alignment/>
    </xf>
    <xf numFmtId="0" fontId="15" fillId="41" borderId="0" xfId="0" applyFont="1" applyFill="1" applyAlignment="1">
      <alignment textRotation="90" wrapText="1"/>
    </xf>
    <xf numFmtId="0" fontId="4" fillId="41" borderId="0" xfId="0" applyFont="1" applyFill="1" applyAlignment="1">
      <alignment/>
    </xf>
    <xf numFmtId="0" fontId="103" fillId="41" borderId="0" xfId="0" applyFont="1" applyFill="1" applyAlignment="1">
      <alignment wrapText="1"/>
    </xf>
    <xf numFmtId="0" fontId="4" fillId="41" borderId="0" xfId="0" applyFont="1" applyFill="1" applyAlignment="1">
      <alignment wrapText="1"/>
    </xf>
    <xf numFmtId="0" fontId="4" fillId="0" borderId="0" xfId="0" applyFont="1" applyBorder="1" applyAlignment="1">
      <alignment vertical="top" wrapText="1"/>
    </xf>
    <xf numFmtId="0" fontId="2" fillId="0" borderId="0" xfId="0" applyFont="1" applyAlignment="1" quotePrefix="1">
      <alignment vertical="top" wrapText="1"/>
    </xf>
    <xf numFmtId="0" fontId="7" fillId="40" borderId="18" xfId="0" applyFont="1" applyFill="1" applyBorder="1" applyAlignment="1">
      <alignment wrapText="1"/>
    </xf>
    <xf numFmtId="0" fontId="7" fillId="0" borderId="18" xfId="0" applyFont="1" applyBorder="1" applyAlignment="1">
      <alignment/>
    </xf>
    <xf numFmtId="0" fontId="7" fillId="5" borderId="18" xfId="0" applyFont="1" applyFill="1" applyBorder="1" applyAlignment="1">
      <alignment/>
    </xf>
    <xf numFmtId="0" fontId="104" fillId="7" borderId="18" xfId="0" applyFont="1" applyFill="1" applyBorder="1" applyAlignment="1">
      <alignment wrapText="1"/>
    </xf>
    <xf numFmtId="0" fontId="105" fillId="7" borderId="20" xfId="0" applyFont="1" applyFill="1" applyBorder="1" applyAlignment="1">
      <alignment vertical="top" wrapText="1"/>
    </xf>
    <xf numFmtId="0" fontId="102" fillId="5" borderId="20" xfId="0" applyFont="1" applyFill="1" applyBorder="1" applyAlignment="1">
      <alignment vertical="top" wrapText="1"/>
    </xf>
    <xf numFmtId="0" fontId="4" fillId="40" borderId="20" xfId="0" applyFont="1" applyFill="1" applyBorder="1" applyAlignment="1">
      <alignment vertical="top" wrapText="1"/>
    </xf>
    <xf numFmtId="0" fontId="13" fillId="41" borderId="0" xfId="0" applyFont="1" applyFill="1" applyAlignment="1">
      <alignment textRotation="90" wrapText="1"/>
    </xf>
    <xf numFmtId="0" fontId="13" fillId="4" borderId="18" xfId="0" applyFont="1" applyFill="1" applyBorder="1" applyAlignment="1">
      <alignment textRotation="90" wrapText="1"/>
    </xf>
    <xf numFmtId="0" fontId="13" fillId="4" borderId="0" xfId="0" applyFont="1" applyFill="1" applyBorder="1" applyAlignment="1">
      <alignment vertical="top" textRotation="90" wrapText="1"/>
    </xf>
    <xf numFmtId="0" fontId="13" fillId="4" borderId="0" xfId="0" applyFont="1" applyFill="1" applyAlignment="1">
      <alignment vertical="top" textRotation="90" wrapText="1"/>
    </xf>
    <xf numFmtId="0" fontId="13" fillId="4" borderId="21" xfId="0" applyFont="1" applyFill="1" applyBorder="1" applyAlignment="1">
      <alignment vertical="top" textRotation="90" wrapText="1"/>
    </xf>
    <xf numFmtId="0" fontId="8" fillId="7" borderId="0" xfId="0" applyFont="1" applyFill="1" applyAlignment="1">
      <alignment horizontal="center" vertical="top"/>
    </xf>
    <xf numFmtId="0" fontId="106" fillId="7" borderId="0" xfId="0" applyFont="1" applyFill="1" applyAlignment="1">
      <alignment horizontal="center" vertical="top"/>
    </xf>
    <xf numFmtId="0" fontId="8" fillId="0" borderId="0" xfId="0" applyFont="1" applyAlignment="1">
      <alignment horizontal="center" vertical="top"/>
    </xf>
    <xf numFmtId="0" fontId="0" fillId="0" borderId="0" xfId="0" applyBorder="1" applyAlignment="1">
      <alignment/>
    </xf>
    <xf numFmtId="0" fontId="10" fillId="0" borderId="0" xfId="0" applyFont="1" applyBorder="1" applyAlignment="1">
      <alignment horizontal="right" vertical="center"/>
    </xf>
    <xf numFmtId="0" fontId="0" fillId="0" borderId="22" xfId="0" applyBorder="1" applyAlignment="1">
      <alignment/>
    </xf>
    <xf numFmtId="0" fontId="0" fillId="0" borderId="0" xfId="0" applyAlignment="1">
      <alignment/>
    </xf>
    <xf numFmtId="0" fontId="0" fillId="0" borderId="0" xfId="56">
      <alignment/>
      <protection/>
    </xf>
    <xf numFmtId="0" fontId="107" fillId="0" borderId="23" xfId="0" applyFont="1" applyFill="1" applyBorder="1" applyAlignment="1">
      <alignment/>
    </xf>
    <xf numFmtId="0" fontId="107" fillId="0" borderId="24" xfId="0" applyFont="1" applyFill="1" applyBorder="1" applyAlignment="1">
      <alignment/>
    </xf>
    <xf numFmtId="0" fontId="107" fillId="0" borderId="25" xfId="0" applyFont="1" applyFill="1" applyBorder="1" applyAlignment="1">
      <alignment/>
    </xf>
    <xf numFmtId="0" fontId="0" fillId="0" borderId="0" xfId="0" applyFont="1" applyAlignment="1">
      <alignment textRotation="59"/>
    </xf>
    <xf numFmtId="0" fontId="8" fillId="2" borderId="0" xfId="56" applyFont="1" applyFill="1" applyBorder="1">
      <alignment/>
      <protection/>
    </xf>
    <xf numFmtId="0" fontId="0" fillId="2" borderId="26" xfId="0" applyFill="1" applyBorder="1" applyAlignment="1">
      <alignment/>
    </xf>
    <xf numFmtId="0" fontId="0" fillId="2" borderId="27" xfId="0" applyFill="1" applyBorder="1" applyAlignment="1">
      <alignment/>
    </xf>
    <xf numFmtId="0" fontId="0" fillId="2" borderId="28" xfId="0" applyFill="1" applyBorder="1" applyAlignment="1">
      <alignment/>
    </xf>
    <xf numFmtId="0" fontId="0" fillId="2" borderId="29" xfId="0" applyFill="1" applyBorder="1" applyAlignment="1">
      <alignment/>
    </xf>
    <xf numFmtId="0" fontId="17" fillId="2" borderId="0" xfId="0" applyFont="1" applyFill="1" applyBorder="1" applyAlignment="1">
      <alignment/>
    </xf>
    <xf numFmtId="0" fontId="0" fillId="2" borderId="30" xfId="0" applyFill="1" applyBorder="1" applyAlignment="1">
      <alignment/>
    </xf>
    <xf numFmtId="0" fontId="0" fillId="2" borderId="0" xfId="0" applyFill="1" applyBorder="1" applyAlignment="1">
      <alignment/>
    </xf>
    <xf numFmtId="0" fontId="0" fillId="2" borderId="0" xfId="0" applyFill="1" applyBorder="1" applyAlignment="1">
      <alignment/>
    </xf>
    <xf numFmtId="0" fontId="0" fillId="2" borderId="31" xfId="0" applyFill="1" applyBorder="1" applyAlignment="1">
      <alignment/>
    </xf>
    <xf numFmtId="0" fontId="0" fillId="2" borderId="32" xfId="0" applyFill="1" applyBorder="1" applyAlignment="1">
      <alignment/>
    </xf>
    <xf numFmtId="0" fontId="0" fillId="2" borderId="33" xfId="0" applyFill="1" applyBorder="1" applyAlignment="1">
      <alignment/>
    </xf>
    <xf numFmtId="0" fontId="0" fillId="2" borderId="34" xfId="56" applyFont="1" applyFill="1" applyBorder="1">
      <alignment/>
      <protection/>
    </xf>
    <xf numFmtId="0" fontId="0" fillId="2" borderId="35" xfId="56" applyFont="1" applyFill="1" applyBorder="1">
      <alignment/>
      <protection/>
    </xf>
    <xf numFmtId="0" fontId="0" fillId="2" borderId="36" xfId="56" applyFont="1" applyFill="1" applyBorder="1">
      <alignment/>
      <protection/>
    </xf>
    <xf numFmtId="0" fontId="0" fillId="2" borderId="37" xfId="56" applyFont="1" applyFill="1" applyBorder="1">
      <alignment/>
      <protection/>
    </xf>
    <xf numFmtId="0" fontId="0" fillId="2" borderId="38" xfId="56" applyFont="1" applyFill="1" applyBorder="1" applyAlignment="1">
      <alignment vertical="top"/>
      <protection/>
    </xf>
    <xf numFmtId="0" fontId="8" fillId="2" borderId="0" xfId="56" applyFont="1" applyFill="1" applyBorder="1" applyAlignment="1">
      <alignment vertical="top"/>
      <protection/>
    </xf>
    <xf numFmtId="0" fontId="0" fillId="2" borderId="0" xfId="56" applyFont="1" applyFill="1" applyBorder="1" applyAlignment="1">
      <alignment vertical="top"/>
      <protection/>
    </xf>
    <xf numFmtId="0" fontId="0" fillId="2" borderId="0" xfId="56" applyFont="1" applyFill="1" applyBorder="1">
      <alignment/>
      <protection/>
    </xf>
    <xf numFmtId="0" fontId="0" fillId="2" borderId="38" xfId="56" applyFont="1" applyFill="1" applyBorder="1">
      <alignment/>
      <protection/>
    </xf>
    <xf numFmtId="0" fontId="8" fillId="2" borderId="0" xfId="56" applyFont="1" applyFill="1" applyBorder="1" applyAlignment="1">
      <alignment horizontal="right"/>
      <protection/>
    </xf>
    <xf numFmtId="0" fontId="0" fillId="2" borderId="39" xfId="56" applyFont="1" applyFill="1" applyBorder="1">
      <alignment/>
      <protection/>
    </xf>
    <xf numFmtId="0" fontId="0" fillId="2" borderId="40" xfId="56" applyFont="1" applyFill="1" applyBorder="1">
      <alignment/>
      <protection/>
    </xf>
    <xf numFmtId="0" fontId="0" fillId="2" borderId="41" xfId="56" applyFont="1" applyFill="1" applyBorder="1">
      <alignment/>
      <protection/>
    </xf>
    <xf numFmtId="0" fontId="5" fillId="0" borderId="10" xfId="0" applyFont="1" applyFill="1" applyBorder="1" applyAlignment="1">
      <alignment vertical="top" wrapText="1"/>
    </xf>
    <xf numFmtId="0" fontId="4" fillId="2" borderId="0" xfId="0" applyFont="1" applyFill="1" applyBorder="1" applyAlignment="1">
      <alignment wrapText="1"/>
    </xf>
    <xf numFmtId="0" fontId="30" fillId="0" borderId="0" xfId="0" applyFont="1" applyBorder="1" applyAlignment="1">
      <alignment vertical="top"/>
    </xf>
    <xf numFmtId="0" fontId="5" fillId="19" borderId="16" xfId="0" applyFont="1" applyFill="1" applyBorder="1" applyAlignment="1" applyProtection="1">
      <alignment vertical="top"/>
      <protection locked="0"/>
    </xf>
    <xf numFmtId="0" fontId="45" fillId="0" borderId="0" xfId="0" applyFont="1" applyBorder="1" applyAlignment="1">
      <alignment vertical="top"/>
    </xf>
    <xf numFmtId="0" fontId="5" fillId="19" borderId="16" xfId="0" applyFont="1" applyFill="1" applyBorder="1" applyAlignment="1" applyProtection="1">
      <alignment vertical="top"/>
      <protection/>
    </xf>
    <xf numFmtId="0" fontId="12" fillId="0" borderId="0" xfId="0" applyFont="1" applyAlignment="1">
      <alignment horizontal="right"/>
    </xf>
    <xf numFmtId="0" fontId="12" fillId="0" borderId="0" xfId="0" applyFont="1" applyAlignment="1">
      <alignment horizontal="left"/>
    </xf>
    <xf numFmtId="0" fontId="8" fillId="34" borderId="0" xfId="0" applyFont="1" applyFill="1" applyAlignment="1">
      <alignment horizontal="center" vertical="top"/>
    </xf>
    <xf numFmtId="0" fontId="106" fillId="34" borderId="0" xfId="0" applyFont="1" applyFill="1" applyAlignment="1">
      <alignment horizontal="center" vertical="top"/>
    </xf>
    <xf numFmtId="0" fontId="14" fillId="34" borderId="42" xfId="0" applyFont="1" applyFill="1" applyBorder="1" applyAlignment="1">
      <alignment vertical="top" wrapText="1"/>
    </xf>
    <xf numFmtId="0" fontId="4" fillId="34" borderId="43" xfId="0" applyFont="1" applyFill="1" applyBorder="1" applyAlignment="1">
      <alignment vertical="top" wrapText="1"/>
    </xf>
    <xf numFmtId="0" fontId="8" fillId="34" borderId="0" xfId="0" applyFont="1" applyFill="1" applyAlignment="1">
      <alignment horizontal="center" textRotation="90"/>
    </xf>
    <xf numFmtId="0" fontId="2" fillId="0" borderId="0" xfId="0" applyFont="1" applyAlignment="1" quotePrefix="1">
      <alignment vertical="top" wrapText="1"/>
    </xf>
    <xf numFmtId="0" fontId="4" fillId="34" borderId="0" xfId="0" applyFont="1" applyFill="1" applyBorder="1" applyAlignment="1">
      <alignment/>
    </xf>
    <xf numFmtId="0" fontId="4" fillId="34" borderId="0" xfId="0" applyFont="1" applyFill="1" applyBorder="1" applyAlignment="1">
      <alignment vertical="top"/>
    </xf>
    <xf numFmtId="0" fontId="4" fillId="34" borderId="44" xfId="0" applyFont="1" applyFill="1" applyBorder="1" applyAlignment="1">
      <alignment vertical="top" wrapText="1"/>
    </xf>
    <xf numFmtId="0" fontId="25" fillId="34" borderId="0" xfId="0" applyFont="1" applyFill="1" applyAlignment="1">
      <alignment wrapText="1"/>
    </xf>
    <xf numFmtId="0" fontId="14" fillId="34" borderId="44" xfId="0" applyFont="1" applyFill="1" applyBorder="1" applyAlignment="1">
      <alignment vertical="top" wrapText="1"/>
    </xf>
    <xf numFmtId="0" fontId="0" fillId="34" borderId="43" xfId="0" applyFont="1" applyFill="1" applyBorder="1" applyAlignment="1">
      <alignment vertical="top" wrapText="1"/>
    </xf>
    <xf numFmtId="0" fontId="5" fillId="34" borderId="0" xfId="0" applyFont="1" applyFill="1" applyBorder="1" applyAlignment="1">
      <alignment vertical="top" wrapText="1"/>
    </xf>
    <xf numFmtId="0" fontId="35" fillId="0" borderId="0" xfId="0" applyFont="1" applyFill="1" applyBorder="1" applyAlignment="1">
      <alignment vertical="top"/>
    </xf>
    <xf numFmtId="0" fontId="35" fillId="0" borderId="0" xfId="0" applyFont="1" applyBorder="1" applyAlignment="1">
      <alignment vertical="top"/>
    </xf>
    <xf numFmtId="0" fontId="35" fillId="35" borderId="0" xfId="0" applyFont="1" applyFill="1" applyBorder="1" applyAlignment="1">
      <alignment vertical="top"/>
    </xf>
    <xf numFmtId="0" fontId="35" fillId="36" borderId="0" xfId="0" applyFont="1" applyFill="1" applyBorder="1" applyAlignment="1">
      <alignment vertical="top"/>
    </xf>
    <xf numFmtId="0" fontId="35" fillId="37" borderId="0" xfId="0" applyFont="1" applyFill="1" applyBorder="1" applyAlignment="1">
      <alignment vertical="top"/>
    </xf>
    <xf numFmtId="0" fontId="35" fillId="38" borderId="0" xfId="0" applyFont="1" applyFill="1" applyBorder="1" applyAlignment="1">
      <alignment vertical="top"/>
    </xf>
    <xf numFmtId="0" fontId="5" fillId="0" borderId="0" xfId="0" applyFont="1" applyBorder="1" applyAlignment="1">
      <alignment vertical="top"/>
    </xf>
    <xf numFmtId="0" fontId="4" fillId="0" borderId="0" xfId="0" applyFont="1" applyFill="1" applyBorder="1" applyAlignment="1">
      <alignment vertical="top"/>
    </xf>
    <xf numFmtId="0" fontId="4" fillId="0" borderId="0" xfId="0" applyFont="1" applyBorder="1" applyAlignment="1">
      <alignment vertical="top"/>
    </xf>
    <xf numFmtId="0" fontId="4" fillId="35" borderId="0" xfId="0" applyFont="1" applyFill="1" applyBorder="1" applyAlignment="1">
      <alignment vertical="top"/>
    </xf>
    <xf numFmtId="0" fontId="4" fillId="36" borderId="0" xfId="0" applyFont="1" applyFill="1" applyBorder="1" applyAlignment="1">
      <alignment vertical="top" textRotation="60"/>
    </xf>
    <xf numFmtId="0" fontId="4" fillId="37" borderId="0" xfId="0" applyFont="1" applyFill="1" applyBorder="1" applyAlignment="1">
      <alignment vertical="top" textRotation="60"/>
    </xf>
    <xf numFmtId="0" fontId="4" fillId="38" borderId="0" xfId="0" applyFont="1" applyFill="1" applyBorder="1" applyAlignment="1">
      <alignment vertical="top" textRotation="60"/>
    </xf>
    <xf numFmtId="0" fontId="46" fillId="34" borderId="0" xfId="0" applyFont="1" applyFill="1" applyBorder="1" applyAlignment="1">
      <alignment vertical="top"/>
    </xf>
    <xf numFmtId="0" fontId="46" fillId="33" borderId="0" xfId="0" applyFont="1" applyFill="1" applyBorder="1" applyAlignment="1">
      <alignment vertical="top"/>
    </xf>
    <xf numFmtId="0" fontId="108" fillId="38" borderId="0" xfId="0" applyFont="1" applyFill="1" applyBorder="1" applyAlignment="1">
      <alignment vertical="top"/>
    </xf>
    <xf numFmtId="2" fontId="35" fillId="0" borderId="0" xfId="0" applyNumberFormat="1" applyFont="1" applyBorder="1" applyAlignment="1">
      <alignment vertical="top"/>
    </xf>
    <xf numFmtId="0" fontId="96" fillId="39" borderId="0" xfId="0" applyFont="1" applyFill="1" applyBorder="1" applyAlignment="1">
      <alignment vertical="top"/>
    </xf>
    <xf numFmtId="0" fontId="29" fillId="0" borderId="0" xfId="0" applyFont="1" applyAlignment="1" applyProtection="1">
      <alignment vertical="top"/>
      <protection/>
    </xf>
    <xf numFmtId="0" fontId="30" fillId="0" borderId="0" xfId="0" applyFont="1" applyAlignment="1" applyProtection="1">
      <alignment horizontal="center" vertical="center"/>
      <protection/>
    </xf>
    <xf numFmtId="0" fontId="48" fillId="0" borderId="0" xfId="0" applyFont="1" applyAlignment="1" applyProtection="1">
      <alignment vertical="top" wrapText="1"/>
      <protection/>
    </xf>
    <xf numFmtId="0" fontId="5" fillId="0" borderId="0" xfId="0" applyFont="1" applyFill="1" applyAlignment="1" applyProtection="1">
      <alignment vertical="top"/>
      <protection/>
    </xf>
    <xf numFmtId="0" fontId="35" fillId="34" borderId="0" xfId="0" applyFont="1" applyFill="1" applyBorder="1" applyAlignment="1" applyProtection="1">
      <alignment vertical="top"/>
      <protection/>
    </xf>
    <xf numFmtId="0" fontId="35" fillId="38" borderId="0" xfId="0" applyFont="1" applyFill="1" applyBorder="1" applyAlignment="1" applyProtection="1">
      <alignment vertical="top"/>
      <protection/>
    </xf>
    <xf numFmtId="0" fontId="35" fillId="39" borderId="0" xfId="0" applyFont="1" applyFill="1" applyBorder="1" applyAlignment="1" applyProtection="1">
      <alignment vertical="top"/>
      <protection/>
    </xf>
    <xf numFmtId="0" fontId="35" fillId="37" borderId="0" xfId="0" applyFont="1" applyFill="1" applyBorder="1" applyAlignment="1" applyProtection="1">
      <alignment vertical="top"/>
      <protection/>
    </xf>
    <xf numFmtId="0" fontId="35" fillId="0" borderId="0" xfId="0" applyFont="1" applyFill="1" applyBorder="1" applyAlignment="1" applyProtection="1">
      <alignment vertical="top"/>
      <protection/>
    </xf>
    <xf numFmtId="0" fontId="35" fillId="0" borderId="0" xfId="0" applyFont="1" applyBorder="1" applyAlignment="1" applyProtection="1">
      <alignment vertical="top"/>
      <protection/>
    </xf>
    <xf numFmtId="0" fontId="35" fillId="35" borderId="0" xfId="0" applyFont="1" applyFill="1" applyBorder="1" applyAlignment="1" applyProtection="1">
      <alignment vertical="top"/>
      <protection/>
    </xf>
    <xf numFmtId="0" fontId="35" fillId="36" borderId="0" xfId="0" applyFont="1" applyFill="1" applyBorder="1" applyAlignment="1" applyProtection="1">
      <alignment vertical="top"/>
      <protection/>
    </xf>
    <xf numFmtId="0" fontId="5" fillId="0" borderId="0" xfId="0" applyFont="1" applyBorder="1" applyAlignment="1" applyProtection="1">
      <alignment vertical="top"/>
      <protection/>
    </xf>
    <xf numFmtId="0" fontId="49" fillId="33" borderId="45" xfId="0" applyFont="1" applyFill="1" applyBorder="1" applyAlignment="1" applyProtection="1">
      <alignment vertical="center" wrapText="1"/>
      <protection/>
    </xf>
    <xf numFmtId="0" fontId="50" fillId="0" borderId="46" xfId="0" applyFont="1" applyBorder="1" applyAlignment="1" applyProtection="1">
      <alignment vertical="center" wrapText="1"/>
      <protection/>
    </xf>
    <xf numFmtId="0" fontId="11" fillId="0" borderId="0" xfId="0" applyFont="1" applyAlignment="1" applyProtection="1">
      <alignment vertical="center"/>
      <protection/>
    </xf>
    <xf numFmtId="0" fontId="109" fillId="2" borderId="46" xfId="0" applyFont="1" applyFill="1" applyBorder="1" applyAlignment="1" applyProtection="1">
      <alignment vertical="center" wrapText="1"/>
      <protection/>
    </xf>
    <xf numFmtId="0" fontId="110" fillId="7" borderId="46" xfId="0" applyFont="1" applyFill="1" applyBorder="1" applyAlignment="1" applyProtection="1">
      <alignment vertical="center" wrapText="1"/>
      <protection/>
    </xf>
    <xf numFmtId="0" fontId="111" fillId="4" borderId="46" xfId="0" applyFont="1" applyFill="1" applyBorder="1" applyAlignment="1" applyProtection="1">
      <alignment vertical="center" wrapText="1"/>
      <protection/>
    </xf>
    <xf numFmtId="0" fontId="30" fillId="0" borderId="0" xfId="0" applyFont="1" applyBorder="1" applyAlignment="1" applyProtection="1">
      <alignment horizontal="center" vertical="center"/>
      <protection/>
    </xf>
    <xf numFmtId="0" fontId="112" fillId="0" borderId="47" xfId="0" applyFont="1" applyFill="1" applyBorder="1" applyAlignment="1" applyProtection="1">
      <alignment vertical="center" wrapText="1"/>
      <protection/>
    </xf>
    <xf numFmtId="0" fontId="5" fillId="0" borderId="11" xfId="0" applyFont="1" applyFill="1" applyBorder="1" applyAlignment="1" applyProtection="1">
      <alignment vertical="top"/>
      <protection/>
    </xf>
    <xf numFmtId="0" fontId="5" fillId="0" borderId="0" xfId="0" applyFont="1" applyAlignment="1" applyProtection="1">
      <alignment vertical="center"/>
      <protection/>
    </xf>
    <xf numFmtId="0" fontId="112" fillId="0" borderId="0" xfId="0" applyFont="1" applyFill="1" applyBorder="1" applyAlignment="1" applyProtection="1">
      <alignment vertical="center" wrapText="1"/>
      <protection/>
    </xf>
    <xf numFmtId="0" fontId="113" fillId="10" borderId="48" xfId="0" applyFont="1" applyFill="1" applyBorder="1" applyAlignment="1" applyProtection="1">
      <alignment/>
      <protection/>
    </xf>
    <xf numFmtId="0" fontId="114" fillId="10" borderId="49" xfId="0" applyFont="1" applyFill="1" applyBorder="1" applyAlignment="1" applyProtection="1">
      <alignment/>
      <protection/>
    </xf>
    <xf numFmtId="0" fontId="114" fillId="10" borderId="49" xfId="0" applyFont="1" applyFill="1" applyBorder="1" applyAlignment="1" applyProtection="1">
      <alignment horizontal="right" vertical="center"/>
      <protection/>
    </xf>
    <xf numFmtId="0" fontId="115" fillId="16" borderId="22" xfId="0" applyFont="1" applyFill="1" applyBorder="1" applyAlignment="1" applyProtection="1">
      <alignment vertical="center"/>
      <protection/>
    </xf>
    <xf numFmtId="0" fontId="30" fillId="0" borderId="50" xfId="0" applyFont="1" applyBorder="1" applyAlignment="1" applyProtection="1">
      <alignment horizontal="center" vertical="center"/>
      <protection/>
    </xf>
    <xf numFmtId="0" fontId="116" fillId="0" borderId="0" xfId="0" applyFont="1" applyFill="1" applyBorder="1" applyAlignment="1" applyProtection="1">
      <alignment vertical="top" wrapText="1"/>
      <protection/>
    </xf>
    <xf numFmtId="0" fontId="4" fillId="0" borderId="14" xfId="0" applyFont="1" applyBorder="1" applyAlignment="1" applyProtection="1">
      <alignment horizontal="left" textRotation="60"/>
      <protection/>
    </xf>
    <xf numFmtId="0" fontId="4" fillId="34" borderId="0" xfId="0" applyFont="1" applyFill="1" applyBorder="1" applyAlignment="1" applyProtection="1">
      <alignment horizontal="left" textRotation="60"/>
      <protection/>
    </xf>
    <xf numFmtId="0" fontId="4" fillId="0" borderId="0" xfId="0" applyFont="1" applyFill="1" applyBorder="1" applyAlignment="1" applyProtection="1">
      <alignment vertical="top"/>
      <protection/>
    </xf>
    <xf numFmtId="0" fontId="4" fillId="0" borderId="0" xfId="0" applyFont="1" applyBorder="1" applyAlignment="1" applyProtection="1">
      <alignment vertical="top"/>
      <protection/>
    </xf>
    <xf numFmtId="0" fontId="4" fillId="35" borderId="0" xfId="0" applyFont="1" applyFill="1" applyBorder="1" applyAlignment="1" applyProtection="1">
      <alignment vertical="top"/>
      <protection/>
    </xf>
    <xf numFmtId="0" fontId="4" fillId="36" borderId="0" xfId="0" applyFont="1" applyFill="1" applyBorder="1" applyAlignment="1" applyProtection="1">
      <alignment vertical="top" textRotation="60"/>
      <protection/>
    </xf>
    <xf numFmtId="0" fontId="4" fillId="37" borderId="0" xfId="0" applyFont="1" applyFill="1" applyBorder="1" applyAlignment="1" applyProtection="1">
      <alignment vertical="top" textRotation="60"/>
      <protection/>
    </xf>
    <xf numFmtId="0" fontId="4" fillId="38" borderId="0" xfId="0" applyFont="1" applyFill="1" applyBorder="1" applyAlignment="1" applyProtection="1">
      <alignment vertical="top" textRotation="60"/>
      <protection/>
    </xf>
    <xf numFmtId="0" fontId="29" fillId="0" borderId="0" xfId="0" applyFont="1" applyBorder="1" applyAlignment="1" applyProtection="1">
      <alignment vertical="top"/>
      <protection/>
    </xf>
    <xf numFmtId="0" fontId="28" fillId="33" borderId="10" xfId="0" applyFont="1" applyFill="1" applyBorder="1" applyAlignment="1" applyProtection="1">
      <alignment vertical="top"/>
      <protection/>
    </xf>
    <xf numFmtId="0" fontId="46" fillId="34" borderId="0" xfId="0" applyFont="1" applyFill="1" applyBorder="1" applyAlignment="1" applyProtection="1">
      <alignment vertical="top"/>
      <protection/>
    </xf>
    <xf numFmtId="0" fontId="46" fillId="33" borderId="0" xfId="0" applyFont="1" applyFill="1" applyBorder="1" applyAlignment="1" applyProtection="1">
      <alignment vertical="top"/>
      <protection/>
    </xf>
    <xf numFmtId="0" fontId="108" fillId="38" borderId="0" xfId="0" applyFont="1" applyFill="1" applyBorder="1" applyAlignment="1" applyProtection="1">
      <alignment vertical="top"/>
      <protection/>
    </xf>
    <xf numFmtId="2" fontId="35" fillId="0" borderId="0" xfId="0" applyNumberFormat="1" applyFont="1" applyBorder="1" applyAlignment="1" applyProtection="1">
      <alignment vertical="top"/>
      <protection/>
    </xf>
    <xf numFmtId="0" fontId="33" fillId="0" borderId="11" xfId="0" applyFont="1" applyBorder="1" applyAlignment="1" applyProtection="1">
      <alignment horizontal="center" vertical="center"/>
      <protection/>
    </xf>
    <xf numFmtId="0" fontId="48" fillId="0" borderId="10" xfId="0" applyFont="1" applyBorder="1" applyAlignment="1" applyProtection="1">
      <alignment vertical="top" wrapText="1"/>
      <protection/>
    </xf>
    <xf numFmtId="0" fontId="5" fillId="0" borderId="12" xfId="0" applyFont="1" applyFill="1" applyBorder="1" applyAlignment="1" applyProtection="1">
      <alignment vertical="top"/>
      <protection/>
    </xf>
    <xf numFmtId="0" fontId="29" fillId="0" borderId="0" xfId="0" applyFont="1" applyBorder="1" applyAlignment="1" applyProtection="1">
      <alignment horizontal="center" vertical="center"/>
      <protection/>
    </xf>
    <xf numFmtId="0" fontId="79" fillId="0" borderId="19" xfId="0" applyFont="1" applyBorder="1" applyAlignment="1" applyProtection="1">
      <alignment vertical="top" wrapText="1"/>
      <protection/>
    </xf>
    <xf numFmtId="0" fontId="97" fillId="0" borderId="19" xfId="0" applyFont="1" applyFill="1" applyBorder="1" applyAlignment="1" applyProtection="1">
      <alignment vertical="top"/>
      <protection/>
    </xf>
    <xf numFmtId="0" fontId="96" fillId="34" borderId="0" xfId="0" applyFont="1" applyFill="1" applyBorder="1" applyAlignment="1" applyProtection="1">
      <alignment vertical="top"/>
      <protection/>
    </xf>
    <xf numFmtId="0" fontId="96" fillId="38" borderId="0" xfId="0" applyFont="1" applyFill="1" applyBorder="1" applyAlignment="1" applyProtection="1">
      <alignment vertical="top"/>
      <protection/>
    </xf>
    <xf numFmtId="0" fontId="96" fillId="39" borderId="0" xfId="0" applyFont="1" applyFill="1" applyBorder="1" applyAlignment="1" applyProtection="1">
      <alignment vertical="top"/>
      <protection/>
    </xf>
    <xf numFmtId="0" fontId="96" fillId="37" borderId="0" xfId="0" applyFont="1" applyFill="1" applyBorder="1" applyAlignment="1" applyProtection="1">
      <alignment vertical="top"/>
      <protection/>
    </xf>
    <xf numFmtId="0" fontId="96" fillId="0" borderId="0" xfId="0" applyFont="1" applyFill="1" applyBorder="1" applyAlignment="1" applyProtection="1">
      <alignment vertical="top"/>
      <protection/>
    </xf>
    <xf numFmtId="0" fontId="96" fillId="0" borderId="0" xfId="0" applyFont="1" applyBorder="1" applyAlignment="1" applyProtection="1">
      <alignment vertical="top"/>
      <protection/>
    </xf>
    <xf numFmtId="0" fontId="96" fillId="35" borderId="0" xfId="0" applyFont="1" applyFill="1" applyBorder="1" applyAlignment="1" applyProtection="1">
      <alignment vertical="top"/>
      <protection/>
    </xf>
    <xf numFmtId="0" fontId="96" fillId="36" borderId="0" xfId="0" applyFont="1" applyFill="1" applyBorder="1" applyAlignment="1" applyProtection="1">
      <alignment vertical="top"/>
      <protection/>
    </xf>
    <xf numFmtId="0" fontId="97" fillId="0" borderId="0" xfId="0" applyFont="1" applyBorder="1" applyAlignment="1" applyProtection="1">
      <alignment vertical="top"/>
      <protection/>
    </xf>
    <xf numFmtId="0" fontId="48" fillId="0" borderId="10" xfId="0" applyFont="1" applyFill="1" applyBorder="1" applyAlignment="1" applyProtection="1">
      <alignment vertical="top" wrapText="1"/>
      <protection/>
    </xf>
    <xf numFmtId="0" fontId="117" fillId="0" borderId="19" xfId="0" applyFont="1" applyBorder="1" applyAlignment="1" applyProtection="1">
      <alignment vertical="top"/>
      <protection/>
    </xf>
    <xf numFmtId="0" fontId="5" fillId="34" borderId="0" xfId="0" applyFont="1" applyFill="1" applyBorder="1" applyAlignment="1" applyProtection="1">
      <alignment vertical="top" wrapText="1"/>
      <protection/>
    </xf>
    <xf numFmtId="0" fontId="79" fillId="0" borderId="0" xfId="0" applyFont="1" applyBorder="1" applyAlignment="1" applyProtection="1">
      <alignment vertical="top"/>
      <protection/>
    </xf>
    <xf numFmtId="0" fontId="36" fillId="42" borderId="51" xfId="0" applyFont="1" applyFill="1" applyBorder="1" applyAlignment="1" applyProtection="1">
      <alignment horizontal="left" vertical="center"/>
      <protection/>
    </xf>
    <xf numFmtId="0" fontId="28" fillId="42" borderId="10" xfId="0" applyFont="1" applyFill="1" applyBorder="1" applyAlignment="1" applyProtection="1">
      <alignment vertical="top" wrapText="1"/>
      <protection/>
    </xf>
    <xf numFmtId="0" fontId="99" fillId="42" borderId="10" xfId="0" applyFont="1" applyFill="1" applyBorder="1" applyAlignment="1" applyProtection="1">
      <alignment vertical="top"/>
      <protection/>
    </xf>
    <xf numFmtId="0" fontId="28" fillId="42" borderId="12" xfId="0" applyFont="1" applyFill="1" applyBorder="1" applyAlignment="1" applyProtection="1">
      <alignment vertical="top"/>
      <protection/>
    </xf>
    <xf numFmtId="0" fontId="36" fillId="42" borderId="10" xfId="0" applyFont="1" applyFill="1" applyBorder="1" applyAlignment="1">
      <alignment vertical="top"/>
    </xf>
    <xf numFmtId="0" fontId="33" fillId="0" borderId="11" xfId="0" applyFont="1" applyBorder="1" applyAlignment="1">
      <alignment vertical="top"/>
    </xf>
    <xf numFmtId="0" fontId="29" fillId="0" borderId="11" xfId="0" applyFont="1" applyBorder="1" applyAlignment="1">
      <alignment vertical="top"/>
    </xf>
    <xf numFmtId="0" fontId="101" fillId="16" borderId="52" xfId="0" applyFont="1" applyFill="1" applyBorder="1" applyAlignment="1">
      <alignment vertical="top" wrapText="1"/>
    </xf>
    <xf numFmtId="0" fontId="28" fillId="42" borderId="10" xfId="0" applyFont="1" applyFill="1" applyBorder="1" applyAlignment="1" applyProtection="1">
      <alignment vertical="top" wrapText="1"/>
      <protection locked="0"/>
    </xf>
    <xf numFmtId="0" fontId="99" fillId="42" borderId="10" xfId="0" applyFont="1" applyFill="1" applyBorder="1" applyAlignment="1" applyProtection="1">
      <alignment vertical="top"/>
      <protection locked="0"/>
    </xf>
    <xf numFmtId="0" fontId="28" fillId="42" borderId="12" xfId="0" applyFont="1" applyFill="1" applyBorder="1" applyAlignment="1" applyProtection="1">
      <alignment vertical="top"/>
      <protection locked="0"/>
    </xf>
    <xf numFmtId="0" fontId="97" fillId="0" borderId="19" xfId="0" applyFont="1" applyBorder="1" applyAlignment="1" applyProtection="1">
      <alignment vertical="top"/>
      <protection locked="0"/>
    </xf>
    <xf numFmtId="0" fontId="5" fillId="0" borderId="0" xfId="0" applyFont="1" applyAlignment="1" applyProtection="1">
      <alignment vertical="top"/>
      <protection locked="0"/>
    </xf>
    <xf numFmtId="0" fontId="4" fillId="0" borderId="0" xfId="0" applyFont="1" applyAlignment="1">
      <alignment horizontal="center" vertical="top"/>
    </xf>
    <xf numFmtId="0" fontId="8" fillId="34" borderId="0" xfId="0" applyFont="1" applyFill="1" applyAlignment="1">
      <alignment horizontal="center" vertical="top" textRotation="90"/>
    </xf>
    <xf numFmtId="0" fontId="118" fillId="13" borderId="53" xfId="0" applyFont="1" applyFill="1" applyBorder="1" applyAlignment="1" applyProtection="1">
      <alignment vertical="center" wrapText="1"/>
      <protection locked="0"/>
    </xf>
    <xf numFmtId="0" fontId="0" fillId="0" borderId="0" xfId="0" applyFont="1" applyAlignment="1">
      <alignment/>
    </xf>
    <xf numFmtId="0" fontId="0" fillId="0" borderId="0" xfId="0" applyFont="1" applyAlignment="1">
      <alignment vertical="top"/>
    </xf>
    <xf numFmtId="0" fontId="0" fillId="0" borderId="0" xfId="0" applyAlignment="1">
      <alignment vertical="top"/>
    </xf>
    <xf numFmtId="0" fontId="0" fillId="0" borderId="0" xfId="0" applyFont="1" applyAlignment="1">
      <alignment vertical="top" wrapText="1"/>
    </xf>
    <xf numFmtId="0" fontId="84" fillId="0" borderId="0" xfId="43" applyAlignment="1">
      <alignment/>
    </xf>
    <xf numFmtId="0" fontId="115" fillId="16" borderId="54" xfId="0" applyFont="1" applyFill="1" applyBorder="1" applyAlignment="1" applyProtection="1">
      <alignment vertical="center"/>
      <protection locked="0"/>
    </xf>
    <xf numFmtId="0" fontId="13" fillId="2" borderId="0" xfId="56" applyFont="1" applyFill="1" applyBorder="1" applyAlignment="1">
      <alignment vertical="top"/>
      <protection/>
    </xf>
    <xf numFmtId="0" fontId="7" fillId="2" borderId="0" xfId="0" applyFont="1" applyFill="1" applyBorder="1" applyAlignment="1">
      <alignment wrapText="1"/>
    </xf>
    <xf numFmtId="0" fontId="0" fillId="0" borderId="0" xfId="0" applyFont="1" applyAlignment="1">
      <alignment horizontal="right"/>
    </xf>
    <xf numFmtId="0" fontId="0" fillId="0" borderId="0" xfId="56" applyProtection="1">
      <alignment/>
      <protection locked="0"/>
    </xf>
    <xf numFmtId="0" fontId="21" fillId="2" borderId="0" xfId="44" applyFont="1" applyFill="1" applyBorder="1" applyAlignment="1" applyProtection="1">
      <alignment/>
      <protection locked="0"/>
    </xf>
    <xf numFmtId="0" fontId="0" fillId="2" borderId="0" xfId="56" applyFont="1" applyFill="1" applyBorder="1" applyProtection="1">
      <alignment/>
      <protection locked="0"/>
    </xf>
    <xf numFmtId="0" fontId="84" fillId="2" borderId="0" xfId="43" applyFill="1" applyBorder="1" applyAlignment="1" applyProtection="1">
      <alignment/>
      <protection locked="0"/>
    </xf>
    <xf numFmtId="0" fontId="0" fillId="34" borderId="0" xfId="0" applyFont="1" applyFill="1" applyBorder="1" applyAlignment="1">
      <alignment vertical="top"/>
    </xf>
    <xf numFmtId="0" fontId="8" fillId="2" borderId="0" xfId="56" applyFont="1" applyFill="1" applyBorder="1" applyAlignment="1">
      <alignment horizontal="left" vertical="top" wrapText="1"/>
      <protection/>
    </xf>
    <xf numFmtId="0" fontId="8" fillId="2" borderId="38" xfId="56" applyFont="1" applyFill="1" applyBorder="1" applyAlignment="1">
      <alignment horizontal="left" vertical="top" wrapText="1"/>
      <protection/>
    </xf>
    <xf numFmtId="0" fontId="0" fillId="2" borderId="0" xfId="0" applyFont="1" applyFill="1" applyAlignment="1">
      <alignment/>
    </xf>
    <xf numFmtId="0" fontId="21" fillId="2" borderId="0" xfId="56" applyFont="1" applyFill="1" applyBorder="1" applyAlignment="1" applyProtection="1">
      <alignment horizontal="left" vertical="top" wrapText="1"/>
      <protection locked="0"/>
    </xf>
    <xf numFmtId="0" fontId="19" fillId="2" borderId="0" xfId="0" applyFont="1" applyFill="1" applyAlignment="1" applyProtection="1">
      <alignment/>
      <protection locked="0"/>
    </xf>
    <xf numFmtId="0" fontId="8" fillId="2" borderId="0" xfId="56" applyFont="1" applyFill="1" applyBorder="1" applyAlignment="1">
      <alignment vertical="top" wrapText="1"/>
      <protection/>
    </xf>
    <xf numFmtId="0" fontId="0" fillId="0" borderId="0" xfId="0" applyAlignment="1">
      <alignment vertical="top" wrapText="1"/>
    </xf>
    <xf numFmtId="0" fontId="0" fillId="0" borderId="38" xfId="0" applyBorder="1" applyAlignment="1">
      <alignment vertical="top" wrapText="1"/>
    </xf>
    <xf numFmtId="0" fontId="8" fillId="0" borderId="0" xfId="0" applyFont="1" applyBorder="1" applyAlignment="1" applyProtection="1">
      <alignment horizontal="left" textRotation="90"/>
      <protection locked="0"/>
    </xf>
    <xf numFmtId="0" fontId="0" fillId="0" borderId="0" xfId="0" applyAlignment="1" applyProtection="1">
      <alignment textRotation="90"/>
      <protection locked="0"/>
    </xf>
    <xf numFmtId="0" fontId="0" fillId="0" borderId="0" xfId="0" applyBorder="1" applyAlignment="1" applyProtection="1">
      <alignment textRotation="90"/>
      <protection locked="0"/>
    </xf>
    <xf numFmtId="0" fontId="8" fillId="0" borderId="0" xfId="0" applyFont="1" applyBorder="1" applyAlignment="1">
      <alignment textRotation="90"/>
    </xf>
    <xf numFmtId="0" fontId="0" fillId="0" borderId="0" xfId="0" applyAlignment="1">
      <alignment/>
    </xf>
    <xf numFmtId="0" fontId="7" fillId="37" borderId="0" xfId="0" applyFont="1" applyFill="1" applyBorder="1" applyAlignment="1">
      <alignment horizontal="left" textRotation="90"/>
    </xf>
    <xf numFmtId="0" fontId="8" fillId="0" borderId="0" xfId="0" applyFont="1" applyBorder="1" applyAlignment="1">
      <alignment/>
    </xf>
    <xf numFmtId="0" fontId="7" fillId="38" borderId="0" xfId="0" applyFont="1" applyFill="1" applyBorder="1" applyAlignment="1">
      <alignment horizontal="left" textRotation="90"/>
    </xf>
    <xf numFmtId="0" fontId="7" fillId="39" borderId="0" xfId="0" applyFont="1" applyFill="1" applyBorder="1" applyAlignment="1">
      <alignment horizontal="left" textRotation="90"/>
    </xf>
    <xf numFmtId="0" fontId="8" fillId="7" borderId="0" xfId="0" applyFont="1" applyFill="1" applyAlignment="1">
      <alignment horizontal="center" textRotation="90"/>
    </xf>
    <xf numFmtId="0" fontId="8" fillId="7" borderId="0" xfId="0" applyFont="1" applyFill="1" applyAlignment="1">
      <alignment horizontal="center"/>
    </xf>
    <xf numFmtId="0" fontId="8" fillId="34" borderId="55" xfId="0" applyFont="1" applyFill="1" applyBorder="1" applyAlignment="1">
      <alignment horizontal="center" vertical="top" textRotation="90"/>
    </xf>
    <xf numFmtId="0" fontId="8" fillId="34" borderId="56" xfId="0" applyFont="1" applyFill="1" applyBorder="1" applyAlignment="1">
      <alignment horizontal="center" vertical="top" textRotation="90"/>
    </xf>
    <xf numFmtId="0" fontId="0" fillId="34" borderId="56" xfId="0" applyFill="1" applyBorder="1" applyAlignment="1">
      <alignment horizontal="center" vertical="top" textRotation="90"/>
    </xf>
    <xf numFmtId="0" fontId="0" fillId="0" borderId="57" xfId="0" applyBorder="1" applyAlignment="1">
      <alignment horizontal="center" vertical="top" textRotation="90"/>
    </xf>
    <xf numFmtId="0" fontId="0" fillId="0" borderId="56" xfId="0" applyBorder="1" applyAlignment="1">
      <alignment horizontal="center" vertical="top" textRotation="90"/>
    </xf>
    <xf numFmtId="0" fontId="8" fillId="34" borderId="19" xfId="0" applyFont="1" applyFill="1" applyBorder="1" applyAlignment="1">
      <alignment horizontal="center" vertical="top" textRotation="90"/>
    </xf>
    <xf numFmtId="0" fontId="8" fillId="34" borderId="0" xfId="0" applyFont="1" applyFill="1" applyBorder="1" applyAlignment="1">
      <alignment horizontal="center" vertical="top" textRotation="90"/>
    </xf>
    <xf numFmtId="0" fontId="0" fillId="34" borderId="18" xfId="0" applyFill="1" applyBorder="1" applyAlignment="1">
      <alignment horizontal="center" vertical="top" textRotation="90"/>
    </xf>
    <xf numFmtId="0" fontId="7" fillId="37" borderId="0" xfId="0" applyFont="1" applyFill="1" applyBorder="1" applyAlignment="1" applyProtection="1">
      <alignment horizontal="left" textRotation="90"/>
      <protection/>
    </xf>
    <xf numFmtId="0" fontId="8" fillId="0" borderId="0" xfId="0" applyFont="1" applyBorder="1" applyAlignment="1" applyProtection="1">
      <alignment/>
      <protection/>
    </xf>
    <xf numFmtId="0" fontId="8" fillId="0" borderId="0" xfId="0" applyFont="1" applyBorder="1" applyAlignment="1" applyProtection="1">
      <alignment horizontal="left" textRotation="90"/>
      <protection/>
    </xf>
    <xf numFmtId="0" fontId="0" fillId="0" borderId="0" xfId="0" applyAlignment="1" applyProtection="1">
      <alignment textRotation="90"/>
      <protection/>
    </xf>
    <xf numFmtId="0" fontId="0" fillId="0" borderId="0" xfId="0" applyBorder="1" applyAlignment="1" applyProtection="1">
      <alignment textRotation="90"/>
      <protection/>
    </xf>
    <xf numFmtId="0" fontId="7" fillId="38" borderId="0" xfId="0" applyFont="1" applyFill="1" applyBorder="1" applyAlignment="1" applyProtection="1">
      <alignment horizontal="left" textRotation="90"/>
      <protection/>
    </xf>
    <xf numFmtId="0" fontId="7" fillId="39" borderId="0" xfId="0" applyFont="1" applyFill="1" applyBorder="1" applyAlignment="1" applyProtection="1">
      <alignment horizontal="left" textRotation="90"/>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Hyperlink 2"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xfId="56"/>
    <cellStyle name="Titel" xfId="57"/>
    <cellStyle name="Totaal" xfId="58"/>
    <cellStyle name="Uitvoer" xfId="59"/>
    <cellStyle name="Currency" xfId="60"/>
    <cellStyle name="Currency [0]" xfId="61"/>
    <cellStyle name="Verklarende tekst" xfId="62"/>
    <cellStyle name="Waarschuwingstekst" xfId="63"/>
  </cellStyles>
  <dxfs count="176">
    <dxf>
      <font>
        <b/>
        <i val="0"/>
        <name val="Cambria"/>
        <color theme="6" tint="-0.4999699890613556"/>
      </font>
      <fill>
        <patternFill>
          <bgColor theme="6" tint="0.5999600291252136"/>
        </patternFill>
      </fill>
    </dxf>
    <dxf>
      <font>
        <b/>
        <i val="0"/>
        <color indexed="16"/>
      </font>
      <fill>
        <patternFill>
          <bgColor indexed="47"/>
        </patternFill>
      </fill>
    </dxf>
    <dxf>
      <font>
        <b/>
        <i val="0"/>
        <name val="Cambria"/>
        <color theme="4" tint="-0.24993999302387238"/>
      </font>
      <fill>
        <patternFill>
          <bgColor theme="3" tint="0.7999799847602844"/>
        </patternFill>
      </fill>
    </dxf>
    <dxf>
      <font>
        <b/>
        <i val="0"/>
        <name val="Cambria"/>
        <color theme="6" tint="-0.4999699890613556"/>
      </font>
      <fill>
        <patternFill>
          <bgColor theme="6" tint="0.5999600291252136"/>
        </patternFill>
      </fill>
    </dxf>
    <dxf>
      <font>
        <b/>
        <i val="0"/>
        <color indexed="16"/>
      </font>
      <fill>
        <patternFill>
          <bgColor indexed="47"/>
        </patternFill>
      </fill>
    </dxf>
    <dxf>
      <font>
        <b/>
        <i val="0"/>
        <name val="Cambria"/>
        <color theme="4" tint="-0.24993999302387238"/>
      </font>
      <fill>
        <patternFill>
          <bgColor theme="3" tint="0.7999799847602844"/>
        </patternFill>
      </fill>
    </dxf>
    <dxf>
      <font>
        <b/>
        <i val="0"/>
        <name val="Cambria"/>
        <color theme="6" tint="-0.4999699890613556"/>
      </font>
      <fill>
        <patternFill>
          <bgColor theme="6" tint="0.5999600291252136"/>
        </patternFill>
      </fill>
    </dxf>
    <dxf>
      <font>
        <b/>
        <i val="0"/>
        <color indexed="16"/>
      </font>
      <fill>
        <patternFill>
          <bgColor indexed="47"/>
        </patternFill>
      </fill>
    </dxf>
    <dxf>
      <font>
        <b/>
        <i val="0"/>
        <name val="Cambria"/>
        <color theme="4" tint="-0.24993999302387238"/>
      </font>
      <fill>
        <patternFill>
          <bgColor theme="3" tint="0.7999799847602844"/>
        </patternFill>
      </fill>
    </dxf>
    <dxf>
      <font>
        <b/>
        <i val="0"/>
        <name val="Cambria"/>
        <color theme="6" tint="-0.4999699890613556"/>
      </font>
      <fill>
        <patternFill>
          <bgColor theme="6" tint="0.5999600291252136"/>
        </patternFill>
      </fill>
    </dxf>
    <dxf>
      <font>
        <b/>
        <i val="0"/>
        <color indexed="16"/>
      </font>
      <fill>
        <patternFill>
          <bgColor indexed="47"/>
        </patternFill>
      </fill>
    </dxf>
    <dxf>
      <font>
        <b/>
        <i val="0"/>
        <name val="Cambria"/>
        <color theme="4" tint="-0.24993999302387238"/>
      </font>
      <fill>
        <patternFill>
          <bgColor theme="3" tint="0.7999799847602844"/>
        </patternFill>
      </fill>
    </dxf>
    <dxf>
      <font>
        <b val="0"/>
        <i val="0"/>
        <color rgb="FFC00000"/>
      </font>
      <fill>
        <patternFill>
          <bgColor theme="9" tint="0.7999799847602844"/>
        </patternFill>
      </fill>
    </dxf>
    <dxf>
      <font>
        <b val="0"/>
        <i val="0"/>
        <strike val="0"/>
        <name val="Cambria"/>
        <color theme="4" tint="-0.4999699890613556"/>
      </font>
      <fill>
        <patternFill>
          <bgColor theme="4" tint="0.7999799847602844"/>
        </patternFill>
      </fill>
    </dxf>
    <dxf>
      <font>
        <b val="0"/>
        <i val="0"/>
        <name val="Cambria"/>
        <color theme="6" tint="-0.4999699890613556"/>
      </font>
      <fill>
        <patternFill>
          <bgColor theme="6" tint="0.7999799847602844"/>
        </patternFill>
      </fill>
    </dxf>
    <dxf>
      <font>
        <b/>
        <i val="0"/>
        <name val="Cambria"/>
        <color theme="6" tint="-0.4999699890613556"/>
      </font>
      <fill>
        <patternFill>
          <bgColor theme="6" tint="0.5999600291252136"/>
        </patternFill>
      </fill>
    </dxf>
    <dxf>
      <font>
        <b/>
        <i val="0"/>
        <color indexed="16"/>
      </font>
      <fill>
        <patternFill>
          <bgColor indexed="47"/>
        </patternFill>
      </fill>
    </dxf>
    <dxf>
      <font>
        <b/>
        <i val="0"/>
        <name val="Cambria"/>
        <color theme="4" tint="-0.24993999302387238"/>
      </font>
      <fill>
        <patternFill>
          <bgColor theme="3" tint="0.7999799847602844"/>
        </patternFill>
      </fill>
    </dxf>
    <dxf>
      <font>
        <b/>
        <i val="0"/>
        <name val="Cambria"/>
        <color theme="6" tint="-0.4999699890613556"/>
      </font>
      <fill>
        <patternFill>
          <bgColor theme="6" tint="0.5999600291252136"/>
        </patternFill>
      </fill>
    </dxf>
    <dxf>
      <font>
        <b/>
        <i val="0"/>
        <color indexed="16"/>
      </font>
      <fill>
        <patternFill>
          <bgColor indexed="47"/>
        </patternFill>
      </fill>
    </dxf>
    <dxf>
      <font>
        <b/>
        <i val="0"/>
        <name val="Cambria"/>
        <color theme="4" tint="-0.24993999302387238"/>
      </font>
      <fill>
        <patternFill>
          <bgColor theme="3" tint="0.7999799847602844"/>
        </patternFill>
      </fill>
    </dxf>
    <dxf>
      <font>
        <b/>
        <i val="0"/>
        <name val="Cambria"/>
        <color theme="6" tint="-0.4999699890613556"/>
      </font>
      <fill>
        <patternFill>
          <bgColor theme="6" tint="0.5999600291252136"/>
        </patternFill>
      </fill>
    </dxf>
    <dxf>
      <font>
        <b/>
        <i val="0"/>
        <color indexed="16"/>
      </font>
      <fill>
        <patternFill>
          <bgColor indexed="47"/>
        </patternFill>
      </fill>
    </dxf>
    <dxf>
      <font>
        <b/>
        <i val="0"/>
        <name val="Cambria"/>
        <color theme="4" tint="-0.24993999302387238"/>
      </font>
      <fill>
        <patternFill>
          <bgColor theme="3" tint="0.7999799847602844"/>
        </patternFill>
      </fill>
    </dxf>
    <dxf>
      <font>
        <b/>
        <i val="0"/>
        <name val="Cambria"/>
        <color theme="6" tint="-0.4999699890613556"/>
      </font>
      <fill>
        <patternFill>
          <bgColor theme="6" tint="0.5999600291252136"/>
        </patternFill>
      </fill>
    </dxf>
    <dxf>
      <font>
        <b/>
        <i val="0"/>
        <color indexed="16"/>
      </font>
      <fill>
        <patternFill>
          <bgColor indexed="47"/>
        </patternFill>
      </fill>
    </dxf>
    <dxf>
      <font>
        <b/>
        <i val="0"/>
        <name val="Cambria"/>
        <color theme="4" tint="-0.24993999302387238"/>
      </font>
      <fill>
        <patternFill>
          <bgColor theme="3" tint="0.7999799847602844"/>
        </patternFill>
      </fill>
    </dxf>
    <dxf>
      <font>
        <b/>
        <i val="0"/>
        <name val="Cambria"/>
        <color theme="6" tint="-0.4999699890613556"/>
      </font>
      <fill>
        <patternFill>
          <bgColor theme="6" tint="0.5999600291252136"/>
        </patternFill>
      </fill>
    </dxf>
    <dxf>
      <font>
        <b/>
        <i val="0"/>
        <color indexed="16"/>
      </font>
      <fill>
        <patternFill>
          <bgColor indexed="47"/>
        </patternFill>
      </fill>
    </dxf>
    <dxf>
      <font>
        <b/>
        <i val="0"/>
        <name val="Cambria"/>
        <color theme="4" tint="-0.24993999302387238"/>
      </font>
      <fill>
        <patternFill>
          <bgColor theme="3" tint="0.7999799847602844"/>
        </patternFill>
      </fill>
    </dxf>
    <dxf>
      <font>
        <b/>
        <i val="0"/>
        <name val="Cambria"/>
        <color theme="6" tint="-0.4999699890613556"/>
      </font>
      <fill>
        <patternFill>
          <bgColor theme="6" tint="0.5999600291252136"/>
        </patternFill>
      </fill>
    </dxf>
    <dxf>
      <font>
        <b/>
        <i val="0"/>
        <color indexed="16"/>
      </font>
      <fill>
        <patternFill>
          <bgColor indexed="47"/>
        </patternFill>
      </fill>
    </dxf>
    <dxf>
      <font>
        <b/>
        <i val="0"/>
        <name val="Cambria"/>
        <color theme="4" tint="-0.24993999302387238"/>
      </font>
      <fill>
        <patternFill>
          <bgColor theme="3" tint="0.7999799847602844"/>
        </patternFill>
      </fill>
    </dxf>
    <dxf>
      <font>
        <b/>
        <i val="0"/>
        <name val="Cambria"/>
        <color theme="6" tint="-0.4999699890613556"/>
      </font>
      <fill>
        <patternFill>
          <bgColor theme="6" tint="0.5999600291252136"/>
        </patternFill>
      </fill>
    </dxf>
    <dxf>
      <font>
        <b/>
        <i val="0"/>
        <color indexed="16"/>
      </font>
      <fill>
        <patternFill>
          <bgColor indexed="47"/>
        </patternFill>
      </fill>
    </dxf>
    <dxf>
      <font>
        <b/>
        <i val="0"/>
        <name val="Cambria"/>
        <color theme="4" tint="-0.24993999302387238"/>
      </font>
      <fill>
        <patternFill>
          <bgColor theme="3" tint="0.7999799847602844"/>
        </patternFill>
      </fill>
    </dxf>
    <dxf>
      <font>
        <b/>
        <i val="0"/>
        <name val="Cambria"/>
        <color theme="6" tint="-0.4999699890613556"/>
      </font>
      <fill>
        <patternFill>
          <bgColor theme="6" tint="0.5999600291252136"/>
        </patternFill>
      </fill>
    </dxf>
    <dxf>
      <font>
        <b/>
        <i val="0"/>
        <color indexed="16"/>
      </font>
      <fill>
        <patternFill>
          <bgColor indexed="47"/>
        </patternFill>
      </fill>
    </dxf>
    <dxf>
      <font>
        <b/>
        <i val="0"/>
        <name val="Cambria"/>
        <color theme="4" tint="-0.24993999302387238"/>
      </font>
      <fill>
        <patternFill>
          <bgColor theme="3" tint="0.7999799847602844"/>
        </patternFill>
      </fill>
    </dxf>
    <dxf>
      <font>
        <b/>
        <i val="0"/>
        <name val="Cambria"/>
        <color theme="6" tint="-0.4999699890613556"/>
      </font>
      <fill>
        <patternFill>
          <bgColor theme="6" tint="0.5999600291252136"/>
        </patternFill>
      </fill>
    </dxf>
    <dxf>
      <font>
        <b/>
        <i val="0"/>
        <color indexed="16"/>
      </font>
      <fill>
        <patternFill>
          <bgColor indexed="47"/>
        </patternFill>
      </fill>
    </dxf>
    <dxf>
      <font>
        <b/>
        <i val="0"/>
        <name val="Cambria"/>
        <color theme="4" tint="-0.24993999302387238"/>
      </font>
      <fill>
        <patternFill>
          <bgColor theme="3" tint="0.7999799847602844"/>
        </patternFill>
      </fill>
    </dxf>
    <dxf>
      <font>
        <b/>
        <i val="0"/>
        <name val="Cambria"/>
        <color theme="6" tint="-0.4999699890613556"/>
      </font>
      <fill>
        <patternFill>
          <bgColor theme="6" tint="0.5999600291252136"/>
        </patternFill>
      </fill>
    </dxf>
    <dxf>
      <font>
        <b/>
        <i val="0"/>
        <color indexed="16"/>
      </font>
      <fill>
        <patternFill>
          <bgColor indexed="47"/>
        </patternFill>
      </fill>
    </dxf>
    <dxf>
      <font>
        <b/>
        <i val="0"/>
        <name val="Cambria"/>
        <color theme="4" tint="-0.24993999302387238"/>
      </font>
      <fill>
        <patternFill>
          <bgColor theme="3" tint="0.7999799847602844"/>
        </patternFill>
      </fill>
    </dxf>
    <dxf>
      <font>
        <b/>
        <i val="0"/>
        <name val="Cambria"/>
        <color theme="6" tint="-0.4999699890613556"/>
      </font>
      <fill>
        <patternFill>
          <bgColor theme="6" tint="0.5999600291252136"/>
        </patternFill>
      </fill>
    </dxf>
    <dxf>
      <font>
        <b/>
        <i val="0"/>
        <color indexed="16"/>
      </font>
      <fill>
        <patternFill>
          <bgColor indexed="47"/>
        </patternFill>
      </fill>
    </dxf>
    <dxf>
      <font>
        <b/>
        <i val="0"/>
        <name val="Cambria"/>
        <color theme="4" tint="-0.24993999302387238"/>
      </font>
      <fill>
        <patternFill>
          <bgColor theme="3" tint="0.7999799847602844"/>
        </patternFill>
      </fill>
    </dxf>
    <dxf>
      <font>
        <b/>
        <i val="0"/>
        <name val="Cambria"/>
        <color theme="6" tint="-0.4999699890613556"/>
      </font>
      <fill>
        <patternFill>
          <bgColor theme="6" tint="0.5999600291252136"/>
        </patternFill>
      </fill>
    </dxf>
    <dxf>
      <font>
        <b/>
        <i val="0"/>
        <color indexed="16"/>
      </font>
      <fill>
        <patternFill>
          <bgColor indexed="47"/>
        </patternFill>
      </fill>
    </dxf>
    <dxf>
      <font>
        <b/>
        <i val="0"/>
        <name val="Cambria"/>
        <color theme="4" tint="-0.24993999302387238"/>
      </font>
      <fill>
        <patternFill>
          <bgColor theme="3" tint="0.7999799847602844"/>
        </patternFill>
      </fill>
    </dxf>
    <dxf>
      <font>
        <b/>
        <i val="0"/>
        <name val="Cambria"/>
        <color theme="6" tint="-0.4999699890613556"/>
      </font>
      <fill>
        <patternFill>
          <bgColor theme="6" tint="0.5999600291252136"/>
        </patternFill>
      </fill>
    </dxf>
    <dxf>
      <font>
        <b/>
        <i val="0"/>
        <color indexed="16"/>
      </font>
      <fill>
        <patternFill>
          <bgColor indexed="47"/>
        </patternFill>
      </fill>
    </dxf>
    <dxf>
      <font>
        <b/>
        <i val="0"/>
        <name val="Cambria"/>
        <color theme="4" tint="-0.24993999302387238"/>
      </font>
      <fill>
        <patternFill>
          <bgColor theme="3" tint="0.7999799847602844"/>
        </patternFill>
      </fill>
    </dxf>
    <dxf>
      <font>
        <b/>
        <i val="0"/>
        <name val="Cambria"/>
        <color theme="6" tint="-0.4999699890613556"/>
      </font>
      <fill>
        <patternFill>
          <bgColor theme="6" tint="0.5999600291252136"/>
        </patternFill>
      </fill>
    </dxf>
    <dxf>
      <font>
        <b/>
        <i val="0"/>
        <color indexed="16"/>
      </font>
      <fill>
        <patternFill>
          <bgColor indexed="47"/>
        </patternFill>
      </fill>
    </dxf>
    <dxf>
      <font>
        <b/>
        <i val="0"/>
        <name val="Cambria"/>
        <color theme="4" tint="-0.24993999302387238"/>
      </font>
      <fill>
        <patternFill>
          <bgColor theme="3" tint="0.7999799847602844"/>
        </patternFill>
      </fill>
    </dxf>
    <dxf>
      <font>
        <b/>
        <i val="0"/>
        <name val="Cambria"/>
        <color theme="6" tint="-0.4999699890613556"/>
      </font>
      <fill>
        <patternFill>
          <bgColor theme="6" tint="0.5999600291252136"/>
        </patternFill>
      </fill>
    </dxf>
    <dxf>
      <font>
        <b/>
        <i val="0"/>
        <color indexed="16"/>
      </font>
      <fill>
        <patternFill>
          <bgColor indexed="47"/>
        </patternFill>
      </fill>
    </dxf>
    <dxf>
      <font>
        <b/>
        <i val="0"/>
        <name val="Cambria"/>
        <color theme="4" tint="-0.24993999302387238"/>
      </font>
      <fill>
        <patternFill>
          <bgColor theme="3" tint="0.7999799847602844"/>
        </patternFill>
      </fill>
    </dxf>
    <dxf>
      <font>
        <b/>
        <i val="0"/>
        <color theme="7"/>
      </font>
      <fill>
        <patternFill patternType="solid">
          <bgColor rgb="FFFFFF99"/>
        </patternFill>
      </fill>
    </dxf>
    <dxf>
      <font>
        <color theme="4" tint="0.7999799847602844"/>
      </font>
    </dxf>
    <dxf>
      <font>
        <color theme="9" tint="0.7999799847602844"/>
      </font>
    </dxf>
    <dxf>
      <font>
        <color theme="4" tint="0.7999799847602844"/>
      </font>
    </dxf>
    <dxf>
      <font>
        <color theme="9" tint="0.7999799847602844"/>
      </font>
    </dxf>
    <dxf>
      <font>
        <color theme="4" tint="0.7999799847602844"/>
      </font>
    </dxf>
    <dxf>
      <font>
        <color theme="9" tint="0.7999799847602844"/>
      </font>
    </dxf>
    <dxf>
      <font>
        <color theme="9" tint="0.7999799847602844"/>
      </font>
    </dxf>
    <dxf>
      <font>
        <color theme="9" tint="0.7999799847602844"/>
      </font>
    </dxf>
    <dxf>
      <font>
        <color theme="9" tint="0.7999799847602844"/>
      </font>
    </dxf>
    <dxf>
      <font>
        <color theme="9" tint="0.7999799847602844"/>
      </font>
    </dxf>
    <dxf>
      <font>
        <color theme="9" tint="0.7999799847602844"/>
      </font>
    </dxf>
    <dxf>
      <font>
        <color theme="9" tint="0.7999799847602844"/>
      </font>
    </dxf>
    <dxf>
      <font>
        <color theme="9" tint="0.7999799847602844"/>
      </font>
    </dxf>
    <dxf>
      <font>
        <color theme="9" tint="0.7999799847602844"/>
      </font>
    </dxf>
    <dxf>
      <font>
        <color theme="9" tint="0.7999799847602844"/>
      </font>
    </dxf>
    <dxf>
      <font>
        <color theme="9" tint="0.7999799847602844"/>
      </font>
    </dxf>
    <dxf>
      <font>
        <color theme="9" tint="0.7999799847602844"/>
      </font>
    </dxf>
    <dxf>
      <font>
        <color theme="9" tint="0.7999799847602844"/>
      </font>
    </dxf>
    <dxf>
      <font>
        <color theme="4" tint="0.7999799847602844"/>
      </font>
    </dxf>
    <dxf>
      <font>
        <color theme="4" tint="0.7999799847602844"/>
      </font>
    </dxf>
    <dxf>
      <font>
        <color theme="4" tint="0.7999799847602844"/>
      </font>
    </dxf>
    <dxf>
      <font>
        <color theme="4" tint="0.7999799847602844"/>
      </font>
    </dxf>
    <dxf>
      <font>
        <color theme="4" tint="0.7999799847602844"/>
      </font>
    </dxf>
    <dxf>
      <font>
        <color theme="4" tint="0.7999799847602844"/>
      </font>
    </dxf>
    <dxf>
      <font>
        <color theme="4" tint="0.7999799847602844"/>
      </font>
    </dxf>
    <dxf>
      <font>
        <color theme="4" tint="0.7999799847602844"/>
      </font>
    </dxf>
    <dxf>
      <font>
        <color theme="4" tint="0.7999799847602844"/>
      </font>
    </dxf>
    <dxf>
      <font>
        <color theme="4" tint="0.7999799847602844"/>
      </font>
    </dxf>
    <dxf>
      <font>
        <color theme="4" tint="0.7999799847602844"/>
      </font>
    </dxf>
    <dxf>
      <font>
        <color theme="4" tint="0.7999799847602844"/>
      </font>
    </dxf>
    <dxf>
      <font>
        <color theme="9" tint="0.7999799847602844"/>
      </font>
    </dxf>
    <dxf>
      <font>
        <color theme="4" tint="0.7999799847602844"/>
      </font>
    </dxf>
    <dxf>
      <font>
        <color theme="4" tint="0.3999499976634979"/>
      </font>
      <fill>
        <patternFill>
          <bgColor theme="4" tint="0.3999499976634979"/>
        </patternFill>
      </fill>
    </dxf>
    <dxf>
      <font>
        <color theme="4"/>
      </font>
      <fill>
        <patternFill>
          <bgColor theme="4"/>
        </patternFill>
      </fill>
    </dxf>
    <dxf>
      <font>
        <color theme="4" tint="-0.24993999302387238"/>
      </font>
      <fill>
        <patternFill>
          <bgColor theme="4" tint="-0.24993999302387238"/>
        </patternFill>
      </fill>
    </dxf>
    <dxf>
      <font>
        <color theme="0"/>
      </font>
      <fill>
        <patternFill>
          <bgColor theme="0"/>
        </patternFill>
      </fill>
    </dxf>
    <dxf>
      <font>
        <color theme="4" tint="0.3999499976634979"/>
      </font>
      <fill>
        <patternFill>
          <bgColor theme="4" tint="0.3999499976634979"/>
        </patternFill>
      </fill>
    </dxf>
    <dxf>
      <font>
        <color theme="4"/>
      </font>
      <fill>
        <patternFill>
          <bgColor theme="4"/>
        </patternFill>
      </fill>
    </dxf>
    <dxf>
      <font>
        <color theme="4" tint="-0.24993999302387238"/>
      </font>
      <fill>
        <patternFill>
          <bgColor theme="4" tint="-0.24993999302387238"/>
        </patternFill>
      </fill>
    </dxf>
    <dxf>
      <font>
        <color theme="4" tint="0.5999600291252136"/>
      </font>
      <fill>
        <patternFill>
          <bgColor theme="4" tint="0.5999600291252136"/>
        </patternFill>
      </fill>
    </dxf>
    <dxf>
      <font>
        <color theme="0"/>
      </font>
      <fill>
        <patternFill>
          <bgColor theme="0"/>
        </patternFill>
      </fill>
    </dxf>
    <dxf>
      <font>
        <b/>
        <i val="0"/>
        <name val="Cambria"/>
        <color theme="6" tint="-0.4999699890613556"/>
      </font>
      <fill>
        <patternFill>
          <bgColor theme="6" tint="0.5999600291252136"/>
        </patternFill>
      </fill>
    </dxf>
    <dxf>
      <font>
        <b/>
        <i val="0"/>
        <color indexed="16"/>
      </font>
      <fill>
        <patternFill>
          <bgColor indexed="47"/>
        </patternFill>
      </fill>
    </dxf>
    <dxf>
      <font>
        <b/>
        <i val="0"/>
        <name val="Cambria"/>
        <color theme="4" tint="-0.24993999302387238"/>
      </font>
      <fill>
        <patternFill>
          <bgColor theme="3" tint="0.7999799847602844"/>
        </patternFill>
      </fill>
    </dxf>
    <dxf>
      <font>
        <b/>
        <i val="0"/>
        <name val="Cambria"/>
        <color theme="6" tint="-0.4999699890613556"/>
      </font>
      <fill>
        <patternFill>
          <bgColor theme="6" tint="0.5999600291252136"/>
        </patternFill>
      </fill>
    </dxf>
    <dxf>
      <font>
        <b/>
        <i val="0"/>
        <color indexed="16"/>
      </font>
      <fill>
        <patternFill>
          <bgColor indexed="47"/>
        </patternFill>
      </fill>
    </dxf>
    <dxf>
      <font>
        <b/>
        <i val="0"/>
        <name val="Cambria"/>
        <color theme="4" tint="-0.24993999302387238"/>
      </font>
      <fill>
        <patternFill>
          <bgColor theme="3" tint="0.7999799847602844"/>
        </patternFill>
      </fill>
    </dxf>
    <dxf>
      <font>
        <b/>
        <i val="0"/>
        <name val="Cambria"/>
        <color theme="6" tint="-0.4999699890613556"/>
      </font>
      <fill>
        <patternFill>
          <bgColor theme="6" tint="0.5999600291252136"/>
        </patternFill>
      </fill>
    </dxf>
    <dxf>
      <font>
        <b/>
        <i val="0"/>
        <color indexed="16"/>
      </font>
      <fill>
        <patternFill>
          <bgColor indexed="47"/>
        </patternFill>
      </fill>
    </dxf>
    <dxf>
      <font>
        <b/>
        <i val="0"/>
        <name val="Cambria"/>
        <color theme="4" tint="-0.24993999302387238"/>
      </font>
      <fill>
        <patternFill>
          <bgColor theme="3" tint="0.7999799847602844"/>
        </patternFill>
      </fill>
    </dxf>
    <dxf>
      <font>
        <b/>
        <i val="0"/>
        <name val="Cambria"/>
        <color theme="6" tint="-0.4999699890613556"/>
      </font>
      <fill>
        <patternFill>
          <bgColor theme="6" tint="0.5999600291252136"/>
        </patternFill>
      </fill>
    </dxf>
    <dxf>
      <font>
        <b/>
        <i val="0"/>
        <color indexed="16"/>
      </font>
      <fill>
        <patternFill>
          <bgColor indexed="47"/>
        </patternFill>
      </fill>
    </dxf>
    <dxf>
      <font>
        <b/>
        <i val="0"/>
        <name val="Cambria"/>
        <color theme="4" tint="-0.24993999302387238"/>
      </font>
      <fill>
        <patternFill>
          <bgColor theme="3" tint="0.7999799847602844"/>
        </patternFill>
      </fill>
    </dxf>
    <dxf>
      <font>
        <b/>
        <i val="0"/>
        <name val="Cambria"/>
        <color theme="6" tint="-0.4999699890613556"/>
      </font>
      <fill>
        <patternFill>
          <bgColor theme="6" tint="0.5999600291252136"/>
        </patternFill>
      </fill>
    </dxf>
    <dxf>
      <font>
        <b/>
        <i val="0"/>
        <color indexed="16"/>
      </font>
      <fill>
        <patternFill>
          <bgColor indexed="47"/>
        </patternFill>
      </fill>
    </dxf>
    <dxf>
      <font>
        <b/>
        <i val="0"/>
        <name val="Cambria"/>
        <color theme="4" tint="-0.24993999302387238"/>
      </font>
      <fill>
        <patternFill>
          <bgColor theme="3" tint="0.7999799847602844"/>
        </patternFill>
      </fill>
    </dxf>
    <dxf>
      <font>
        <b/>
        <i val="0"/>
        <name val="Cambria"/>
        <color theme="6" tint="-0.4999699890613556"/>
      </font>
      <fill>
        <patternFill>
          <bgColor theme="6" tint="0.5999600291252136"/>
        </patternFill>
      </fill>
    </dxf>
    <dxf>
      <font>
        <b/>
        <i val="0"/>
        <color indexed="16"/>
      </font>
      <fill>
        <patternFill>
          <bgColor indexed="47"/>
        </patternFill>
      </fill>
    </dxf>
    <dxf>
      <font>
        <b/>
        <i val="0"/>
        <name val="Cambria"/>
        <color theme="4" tint="-0.24993999302387238"/>
      </font>
      <fill>
        <patternFill>
          <bgColor theme="3" tint="0.7999799847602844"/>
        </patternFill>
      </fill>
    </dxf>
    <dxf>
      <font>
        <b/>
        <i val="0"/>
        <name val="Cambria"/>
        <color theme="6" tint="-0.4999699890613556"/>
      </font>
      <fill>
        <patternFill>
          <bgColor theme="6" tint="0.5999600291252136"/>
        </patternFill>
      </fill>
    </dxf>
    <dxf>
      <font>
        <b/>
        <i val="0"/>
        <color indexed="16"/>
      </font>
      <fill>
        <patternFill>
          <bgColor indexed="47"/>
        </patternFill>
      </fill>
    </dxf>
    <dxf>
      <font>
        <b/>
        <i val="0"/>
        <name val="Cambria"/>
        <color theme="4" tint="-0.24993999302387238"/>
      </font>
      <fill>
        <patternFill>
          <bgColor theme="3" tint="0.7999799847602844"/>
        </patternFill>
      </fill>
    </dxf>
    <dxf>
      <font>
        <b/>
        <i val="0"/>
        <name val="Cambria"/>
        <color theme="6" tint="-0.4999699890613556"/>
      </font>
      <fill>
        <patternFill>
          <bgColor theme="6" tint="0.5999600291252136"/>
        </patternFill>
      </fill>
    </dxf>
    <dxf>
      <font>
        <b/>
        <i val="0"/>
        <color indexed="16"/>
      </font>
      <fill>
        <patternFill>
          <bgColor indexed="47"/>
        </patternFill>
      </fill>
    </dxf>
    <dxf>
      <font>
        <b/>
        <i val="0"/>
        <name val="Cambria"/>
        <color theme="4" tint="-0.24993999302387238"/>
      </font>
      <fill>
        <patternFill>
          <bgColor theme="3" tint="0.7999799847602844"/>
        </patternFill>
      </fill>
    </dxf>
    <dxf>
      <font>
        <b/>
        <i val="0"/>
        <name val="Cambria"/>
        <color theme="6" tint="-0.4999699890613556"/>
      </font>
      <fill>
        <patternFill>
          <bgColor theme="6" tint="0.5999600291252136"/>
        </patternFill>
      </fill>
    </dxf>
    <dxf>
      <font>
        <b/>
        <i val="0"/>
        <color indexed="16"/>
      </font>
      <fill>
        <patternFill>
          <bgColor indexed="47"/>
        </patternFill>
      </fill>
    </dxf>
    <dxf>
      <font>
        <b/>
        <i val="0"/>
        <name val="Cambria"/>
        <color theme="4" tint="-0.24993999302387238"/>
      </font>
      <fill>
        <patternFill>
          <bgColor theme="3" tint="0.7999799847602844"/>
        </patternFill>
      </fill>
    </dxf>
    <dxf>
      <font>
        <b/>
        <i val="0"/>
        <name val="Cambria"/>
        <color theme="6" tint="-0.4999699890613556"/>
      </font>
      <fill>
        <patternFill>
          <bgColor theme="6" tint="0.5999600291252136"/>
        </patternFill>
      </fill>
    </dxf>
    <dxf>
      <font>
        <b/>
        <i val="0"/>
        <color indexed="16"/>
      </font>
      <fill>
        <patternFill>
          <bgColor indexed="47"/>
        </patternFill>
      </fill>
    </dxf>
    <dxf>
      <font>
        <b/>
        <i val="0"/>
        <name val="Cambria"/>
        <color theme="4" tint="-0.24993999302387238"/>
      </font>
      <fill>
        <patternFill>
          <bgColor theme="3" tint="0.7999799847602844"/>
        </patternFill>
      </fill>
    </dxf>
    <dxf>
      <font>
        <b/>
        <i val="0"/>
        <name val="Cambria"/>
        <color theme="6" tint="-0.4999699890613556"/>
      </font>
      <fill>
        <patternFill>
          <bgColor theme="6" tint="0.5999600291252136"/>
        </patternFill>
      </fill>
    </dxf>
    <dxf>
      <font>
        <b/>
        <i val="0"/>
        <color indexed="16"/>
      </font>
      <fill>
        <patternFill>
          <bgColor indexed="47"/>
        </patternFill>
      </fill>
    </dxf>
    <dxf>
      <font>
        <b/>
        <i val="0"/>
        <name val="Cambria"/>
        <color theme="4" tint="-0.24993999302387238"/>
      </font>
      <fill>
        <patternFill>
          <bgColor theme="3" tint="0.7999799847602844"/>
        </patternFill>
      </fill>
    </dxf>
    <dxf>
      <font>
        <b/>
        <i val="0"/>
        <name val="Cambria"/>
        <color theme="6" tint="-0.4999699890613556"/>
      </font>
      <fill>
        <patternFill>
          <bgColor theme="6" tint="0.5999600291252136"/>
        </patternFill>
      </fill>
    </dxf>
    <dxf>
      <font>
        <b/>
        <i val="0"/>
        <color indexed="16"/>
      </font>
      <fill>
        <patternFill>
          <bgColor indexed="47"/>
        </patternFill>
      </fill>
    </dxf>
    <dxf>
      <font>
        <b/>
        <i val="0"/>
        <name val="Cambria"/>
        <color theme="4" tint="-0.24993999302387238"/>
      </font>
      <fill>
        <patternFill>
          <bgColor theme="3" tint="0.7999799847602844"/>
        </patternFill>
      </fill>
    </dxf>
    <dxf>
      <font>
        <b/>
        <i val="0"/>
        <name val="Cambria"/>
        <color theme="6" tint="-0.4999699890613556"/>
      </font>
      <fill>
        <patternFill>
          <bgColor theme="6" tint="0.5999600291252136"/>
        </patternFill>
      </fill>
    </dxf>
    <dxf>
      <font>
        <b/>
        <i val="0"/>
        <color indexed="16"/>
      </font>
      <fill>
        <patternFill>
          <bgColor indexed="47"/>
        </patternFill>
      </fill>
    </dxf>
    <dxf>
      <font>
        <b/>
        <i val="0"/>
        <name val="Cambria"/>
        <color theme="4" tint="-0.24993999302387238"/>
      </font>
      <fill>
        <patternFill>
          <bgColor theme="3" tint="0.7999799847602844"/>
        </patternFill>
      </fill>
    </dxf>
    <dxf>
      <font>
        <b/>
        <i val="0"/>
        <name val="Cambria"/>
        <color theme="6" tint="-0.4999699890613556"/>
      </font>
      <fill>
        <patternFill>
          <bgColor theme="6" tint="0.5999600291252136"/>
        </patternFill>
      </fill>
    </dxf>
    <dxf>
      <font>
        <b/>
        <i val="0"/>
        <color indexed="16"/>
      </font>
      <fill>
        <patternFill>
          <bgColor indexed="47"/>
        </patternFill>
      </fill>
    </dxf>
    <dxf>
      <font>
        <b/>
        <i val="0"/>
        <name val="Cambria"/>
        <color theme="4" tint="-0.24993999302387238"/>
      </font>
      <fill>
        <patternFill>
          <bgColor theme="3" tint="0.7999799847602844"/>
        </patternFill>
      </fill>
    </dxf>
    <dxf>
      <font>
        <b/>
        <i val="0"/>
        <name val="Cambria"/>
        <color theme="6" tint="-0.4999699890613556"/>
      </font>
      <fill>
        <patternFill>
          <bgColor theme="6" tint="0.5999600291252136"/>
        </patternFill>
      </fill>
    </dxf>
    <dxf>
      <font>
        <b/>
        <i val="0"/>
        <color indexed="16"/>
      </font>
      <fill>
        <patternFill>
          <bgColor indexed="47"/>
        </patternFill>
      </fill>
    </dxf>
    <dxf>
      <font>
        <b/>
        <i val="0"/>
        <name val="Cambria"/>
        <color theme="4" tint="-0.24993999302387238"/>
      </font>
      <fill>
        <patternFill>
          <bgColor theme="3" tint="0.7999799847602844"/>
        </patternFill>
      </fill>
    </dxf>
    <dxf>
      <font>
        <b/>
        <i val="0"/>
        <name val="Cambria"/>
        <color theme="6" tint="-0.4999699890613556"/>
      </font>
      <fill>
        <patternFill>
          <bgColor theme="6" tint="0.5999600291252136"/>
        </patternFill>
      </fill>
    </dxf>
    <dxf>
      <font>
        <b/>
        <i val="0"/>
        <color indexed="16"/>
      </font>
      <fill>
        <patternFill>
          <bgColor indexed="47"/>
        </patternFill>
      </fill>
    </dxf>
    <dxf>
      <font>
        <b/>
        <i val="0"/>
        <name val="Cambria"/>
        <color theme="4" tint="-0.24993999302387238"/>
      </font>
      <fill>
        <patternFill>
          <bgColor theme="3" tint="0.7999799847602844"/>
        </patternFill>
      </fill>
    </dxf>
    <dxf>
      <font>
        <b/>
        <i val="0"/>
        <name val="Cambria"/>
        <color theme="6" tint="-0.4999699890613556"/>
      </font>
      <fill>
        <patternFill>
          <bgColor theme="6" tint="0.5999600291252136"/>
        </patternFill>
      </fill>
    </dxf>
    <dxf>
      <font>
        <b/>
        <i val="0"/>
        <color indexed="16"/>
      </font>
      <fill>
        <patternFill>
          <bgColor indexed="47"/>
        </patternFill>
      </fill>
    </dxf>
    <dxf>
      <font>
        <b/>
        <i val="0"/>
        <name val="Cambria"/>
        <color theme="4" tint="-0.24993999302387238"/>
      </font>
      <fill>
        <patternFill>
          <bgColor theme="3" tint="0.7999799847602844"/>
        </patternFill>
      </fill>
    </dxf>
    <dxf>
      <font>
        <b/>
        <i val="0"/>
        <color theme="4"/>
      </font>
      <fill>
        <patternFill>
          <bgColor theme="4" tint="0.7999799847602844"/>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ont>
        <b/>
        <i val="0"/>
        <color theme="4" tint="-0.24993999302387238"/>
      </font>
      <fill>
        <patternFill>
          <bgColor theme="3" tint="0.7999799847602844"/>
        </patternFill>
      </fill>
      <border/>
    </dxf>
    <dxf>
      <font>
        <b/>
        <i val="0"/>
        <color theme="6" tint="-0.4999699890613556"/>
      </font>
      <fill>
        <patternFill>
          <bgColor theme="6" tint="0.5999600291252136"/>
        </patternFill>
      </fill>
      <border/>
    </dxf>
    <dxf>
      <font>
        <b val="0"/>
        <i val="0"/>
        <color theme="6" tint="-0.4999699890613556"/>
      </font>
      <fill>
        <patternFill>
          <bgColor theme="6" tint="0.7999799847602844"/>
        </patternFill>
      </fill>
      <border/>
    </dxf>
    <dxf>
      <font>
        <b val="0"/>
        <i val="0"/>
        <strike val="0"/>
        <color theme="4" tint="-0.4999699890613556"/>
      </font>
      <fill>
        <patternFill>
          <bgColor theme="4"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_x0008_logo.jpg                                                       001C3879_x000C_Macintosh HD                   BB717056:"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 Id="rId3" Type="http://schemas.openxmlformats.org/officeDocument/2006/relationships/image" Target="_x0008_logo.jpg                                                       001C3879_x000C_Macintosh HD                   BB717056:" TargetMode="External" /><Relationship Id="rId4" Type="http://schemas.openxmlformats.org/officeDocument/2006/relationships/hyperlink" Target="http://www.mxi.nl/" TargetMode="External" /><Relationship Id="rId5" Type="http://schemas.openxmlformats.org/officeDocument/2006/relationships/hyperlink" Target="http://www.mxi.nl/"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_x0008_logo.jpg                                                       001C3879_x000C_Macintosh HD                   BB717056:"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6829425</xdr:colOff>
      <xdr:row>8</xdr:row>
      <xdr:rowOff>152400</xdr:rowOff>
    </xdr:from>
    <xdr:to>
      <xdr:col>4</xdr:col>
      <xdr:colOff>209550</xdr:colOff>
      <xdr:row>13</xdr:row>
      <xdr:rowOff>133350</xdr:rowOff>
    </xdr:to>
    <xdr:pic>
      <xdr:nvPicPr>
        <xdr:cNvPr id="1" name="Afbeelding 1"/>
        <xdr:cNvPicPr preferRelativeResize="1">
          <a:picLocks noChangeAspect="1"/>
        </xdr:cNvPicPr>
      </xdr:nvPicPr>
      <xdr:blipFill>
        <a:blip r:embed="rId1"/>
        <a:stretch>
          <a:fillRect/>
        </a:stretch>
      </xdr:blipFill>
      <xdr:spPr>
        <a:xfrm>
          <a:off x="8658225" y="6915150"/>
          <a:ext cx="1228725" cy="800100"/>
        </a:xfrm>
        <a:prstGeom prst="rect">
          <a:avLst/>
        </a:prstGeom>
        <a:noFill/>
        <a:ln w="9525" cmpd="sng">
          <a:noFill/>
        </a:ln>
      </xdr:spPr>
    </xdr:pic>
    <xdr:clientData/>
  </xdr:twoCellAnchor>
  <xdr:twoCellAnchor editAs="oneCell">
    <xdr:from>
      <xdr:col>2</xdr:col>
      <xdr:colOff>0</xdr:colOff>
      <xdr:row>9</xdr:row>
      <xdr:rowOff>19050</xdr:rowOff>
    </xdr:from>
    <xdr:to>
      <xdr:col>3</xdr:col>
      <xdr:colOff>2667000</xdr:colOff>
      <xdr:row>14</xdr:row>
      <xdr:rowOff>19050</xdr:rowOff>
    </xdr:to>
    <xdr:pic>
      <xdr:nvPicPr>
        <xdr:cNvPr id="2" name="Picture 4" descr="logo.jpg                                                       001C3879Macintosh HD                   BB717056:"/>
        <xdr:cNvPicPr preferRelativeResize="1">
          <a:picLocks noChangeAspect="1"/>
        </xdr:cNvPicPr>
      </xdr:nvPicPr>
      <xdr:blipFill>
        <a:blip r:link="rId2"/>
        <a:stretch>
          <a:fillRect/>
        </a:stretch>
      </xdr:blipFill>
      <xdr:spPr>
        <a:xfrm>
          <a:off x="1524000" y="6953250"/>
          <a:ext cx="2971800"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13</xdr:row>
      <xdr:rowOff>0</xdr:rowOff>
    </xdr:from>
    <xdr:to>
      <xdr:col>3</xdr:col>
      <xdr:colOff>504825</xdr:colOff>
      <xdr:row>15</xdr:row>
      <xdr:rowOff>66675</xdr:rowOff>
    </xdr:to>
    <xdr:pic>
      <xdr:nvPicPr>
        <xdr:cNvPr id="1" name="Picture 1" descr="cc-BY-NC-SA"/>
        <xdr:cNvPicPr preferRelativeResize="1">
          <a:picLocks noChangeAspect="1"/>
        </xdr:cNvPicPr>
      </xdr:nvPicPr>
      <xdr:blipFill>
        <a:blip r:embed="rId1"/>
        <a:stretch>
          <a:fillRect/>
        </a:stretch>
      </xdr:blipFill>
      <xdr:spPr>
        <a:xfrm>
          <a:off x="2514600" y="4086225"/>
          <a:ext cx="1114425" cy="390525"/>
        </a:xfrm>
        <a:prstGeom prst="rect">
          <a:avLst/>
        </a:prstGeom>
        <a:noFill/>
        <a:ln w="9525" cmpd="sng">
          <a:noFill/>
        </a:ln>
      </xdr:spPr>
    </xdr:pic>
    <xdr:clientData/>
  </xdr:twoCellAnchor>
  <xdr:twoCellAnchor editAs="oneCell">
    <xdr:from>
      <xdr:col>12</xdr:col>
      <xdr:colOff>333375</xdr:colOff>
      <xdr:row>20</xdr:row>
      <xdr:rowOff>95250</xdr:rowOff>
    </xdr:from>
    <xdr:to>
      <xdr:col>13</xdr:col>
      <xdr:colOff>952500</xdr:colOff>
      <xdr:row>25</xdr:row>
      <xdr:rowOff>85725</xdr:rowOff>
    </xdr:to>
    <xdr:pic>
      <xdr:nvPicPr>
        <xdr:cNvPr id="2" name="Afbeelding 3"/>
        <xdr:cNvPicPr preferRelativeResize="1">
          <a:picLocks noChangeAspect="1"/>
        </xdr:cNvPicPr>
      </xdr:nvPicPr>
      <xdr:blipFill>
        <a:blip r:embed="rId2"/>
        <a:stretch>
          <a:fillRect/>
        </a:stretch>
      </xdr:blipFill>
      <xdr:spPr>
        <a:xfrm>
          <a:off x="8943975" y="5334000"/>
          <a:ext cx="1228725" cy="800100"/>
        </a:xfrm>
        <a:prstGeom prst="rect">
          <a:avLst/>
        </a:prstGeom>
        <a:noFill/>
        <a:ln w="9525" cmpd="sng">
          <a:noFill/>
        </a:ln>
      </xdr:spPr>
    </xdr:pic>
    <xdr:clientData/>
  </xdr:twoCellAnchor>
  <xdr:twoCellAnchor editAs="oneCell">
    <xdr:from>
      <xdr:col>1</xdr:col>
      <xdr:colOff>9525</xdr:colOff>
      <xdr:row>20</xdr:row>
      <xdr:rowOff>38100</xdr:rowOff>
    </xdr:from>
    <xdr:to>
      <xdr:col>5</xdr:col>
      <xdr:colOff>542925</xdr:colOff>
      <xdr:row>25</xdr:row>
      <xdr:rowOff>38100</xdr:rowOff>
    </xdr:to>
    <xdr:pic>
      <xdr:nvPicPr>
        <xdr:cNvPr id="3" name="Picture 4" descr="logo.jpg                                                       001C3879Macintosh HD                   BB717056:">
          <a:hlinkClick r:id="rId5"/>
        </xdr:cNvPr>
        <xdr:cNvPicPr preferRelativeResize="1">
          <a:picLocks noChangeAspect="1"/>
        </xdr:cNvPicPr>
      </xdr:nvPicPr>
      <xdr:blipFill>
        <a:blip r:link="rId3"/>
        <a:stretch>
          <a:fillRect/>
        </a:stretch>
      </xdr:blipFill>
      <xdr:spPr>
        <a:xfrm>
          <a:off x="1914525" y="5276850"/>
          <a:ext cx="2971800" cy="809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6829425</xdr:colOff>
      <xdr:row>8</xdr:row>
      <xdr:rowOff>152400</xdr:rowOff>
    </xdr:from>
    <xdr:to>
      <xdr:col>4</xdr:col>
      <xdr:colOff>209550</xdr:colOff>
      <xdr:row>13</xdr:row>
      <xdr:rowOff>133350</xdr:rowOff>
    </xdr:to>
    <xdr:pic>
      <xdr:nvPicPr>
        <xdr:cNvPr id="1" name="Afbeelding 1"/>
        <xdr:cNvPicPr preferRelativeResize="1">
          <a:picLocks noChangeAspect="1"/>
        </xdr:cNvPicPr>
      </xdr:nvPicPr>
      <xdr:blipFill>
        <a:blip r:embed="rId1"/>
        <a:stretch>
          <a:fillRect/>
        </a:stretch>
      </xdr:blipFill>
      <xdr:spPr>
        <a:xfrm>
          <a:off x="8658225" y="6915150"/>
          <a:ext cx="1228725" cy="800100"/>
        </a:xfrm>
        <a:prstGeom prst="rect">
          <a:avLst/>
        </a:prstGeom>
        <a:noFill/>
        <a:ln w="9525" cmpd="sng">
          <a:noFill/>
        </a:ln>
      </xdr:spPr>
    </xdr:pic>
    <xdr:clientData/>
  </xdr:twoCellAnchor>
  <xdr:twoCellAnchor editAs="oneCell">
    <xdr:from>
      <xdr:col>2</xdr:col>
      <xdr:colOff>0</xdr:colOff>
      <xdr:row>9</xdr:row>
      <xdr:rowOff>19050</xdr:rowOff>
    </xdr:from>
    <xdr:to>
      <xdr:col>3</xdr:col>
      <xdr:colOff>2667000</xdr:colOff>
      <xdr:row>14</xdr:row>
      <xdr:rowOff>19050</xdr:rowOff>
    </xdr:to>
    <xdr:pic>
      <xdr:nvPicPr>
        <xdr:cNvPr id="2" name="Picture 4" descr="logo.jpg                                                       001C3879Macintosh HD                   BB717056:"/>
        <xdr:cNvPicPr preferRelativeResize="1">
          <a:picLocks noChangeAspect="1"/>
        </xdr:cNvPicPr>
      </xdr:nvPicPr>
      <xdr:blipFill>
        <a:blip r:link="rId2"/>
        <a:stretch>
          <a:fillRect/>
        </a:stretch>
      </xdr:blipFill>
      <xdr:spPr>
        <a:xfrm>
          <a:off x="1524000" y="6953250"/>
          <a:ext cx="2971800" cy="809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66675</xdr:rowOff>
    </xdr:from>
    <xdr:to>
      <xdr:col>2</xdr:col>
      <xdr:colOff>0</xdr:colOff>
      <xdr:row>23</xdr:row>
      <xdr:rowOff>85725</xdr:rowOff>
    </xdr:to>
    <xdr:pic>
      <xdr:nvPicPr>
        <xdr:cNvPr id="1" name="Afbeelding 1"/>
        <xdr:cNvPicPr preferRelativeResize="1">
          <a:picLocks noChangeAspect="1"/>
        </xdr:cNvPicPr>
      </xdr:nvPicPr>
      <xdr:blipFill>
        <a:blip r:embed="rId1"/>
        <a:stretch>
          <a:fillRect/>
        </a:stretch>
      </xdr:blipFill>
      <xdr:spPr>
        <a:xfrm>
          <a:off x="609600" y="1466850"/>
          <a:ext cx="5867400" cy="3419475"/>
        </a:xfrm>
        <a:prstGeom prst="rect">
          <a:avLst/>
        </a:prstGeom>
        <a:noFill/>
        <a:ln w="9525" cmpd="sng">
          <a:noFill/>
        </a:ln>
      </xdr:spPr>
    </xdr:pic>
    <xdr:clientData/>
  </xdr:twoCellAnchor>
  <xdr:twoCellAnchor editAs="oneCell">
    <xdr:from>
      <xdr:col>3</xdr:col>
      <xdr:colOff>9525</xdr:colOff>
      <xdr:row>2</xdr:row>
      <xdr:rowOff>66675</xdr:rowOff>
    </xdr:from>
    <xdr:to>
      <xdr:col>4</xdr:col>
      <xdr:colOff>9525</xdr:colOff>
      <xdr:row>23</xdr:row>
      <xdr:rowOff>123825</xdr:rowOff>
    </xdr:to>
    <xdr:pic>
      <xdr:nvPicPr>
        <xdr:cNvPr id="2" name="Afbeelding 2"/>
        <xdr:cNvPicPr preferRelativeResize="1">
          <a:picLocks noChangeAspect="1"/>
        </xdr:cNvPicPr>
      </xdr:nvPicPr>
      <xdr:blipFill>
        <a:blip r:embed="rId2"/>
        <a:stretch>
          <a:fillRect/>
        </a:stretch>
      </xdr:blipFill>
      <xdr:spPr>
        <a:xfrm>
          <a:off x="7096125" y="1466850"/>
          <a:ext cx="5934075" cy="3457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creativecommons.org/licenses/by-nc-sa/3.0/nl/" TargetMode="External" /><Relationship Id="rId2" Type="http://schemas.openxmlformats.org/officeDocument/2006/relationships/hyperlink" Target="http://www.sambo-ict.nl/publicaties/encyclopedie/thijs/" TargetMode="External" /><Relationship Id="rId3" Type="http://schemas.openxmlformats.org/officeDocument/2006/relationships/hyperlink" Target="mailto:info@mxi.nl" TargetMode="External" /><Relationship Id="rId4" Type="http://schemas.openxmlformats.org/officeDocument/2006/relationships/drawing" Target="../drawings/drawing2.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ambo-ict.nl/publicaties/encyclopedie/" TargetMode="External" /><Relationship Id="rId2"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2"/>
  <dimension ref="A1:G40"/>
  <sheetViews>
    <sheetView zoomScalePageLayoutView="0" workbookViewId="0" topLeftCell="A1">
      <selection activeCell="B8" sqref="B8"/>
    </sheetView>
  </sheetViews>
  <sheetFormatPr defaultColWidth="9.140625" defaultRowHeight="12.75"/>
  <cols>
    <col min="1" max="1" width="9.140625" style="4" customWidth="1"/>
    <col min="2" max="2" width="35.8515625" style="4" bestFit="1" customWidth="1"/>
    <col min="3" max="6" width="28.7109375" style="4" customWidth="1"/>
    <col min="7" max="16384" width="9.140625" style="4" customWidth="1"/>
  </cols>
  <sheetData>
    <row r="1" spans="3:6" ht="11.25">
      <c r="C1" s="4">
        <v>1</v>
      </c>
      <c r="D1" s="4">
        <v>2</v>
      </c>
      <c r="E1" s="4">
        <v>3</v>
      </c>
      <c r="F1" s="4">
        <v>4</v>
      </c>
    </row>
    <row r="5" spans="3:6" ht="22.5">
      <c r="C5" s="4" t="s">
        <v>53</v>
      </c>
      <c r="D5" s="4" t="s">
        <v>62</v>
      </c>
      <c r="E5" s="4" t="s">
        <v>54</v>
      </c>
      <c r="F5" s="4" t="s">
        <v>55</v>
      </c>
    </row>
    <row r="6" spans="3:6" ht="11.25">
      <c r="C6" s="1" t="s">
        <v>400</v>
      </c>
      <c r="D6" s="4" t="s">
        <v>24</v>
      </c>
      <c r="E6" s="4" t="s">
        <v>25</v>
      </c>
      <c r="F6" s="4" t="s">
        <v>56</v>
      </c>
    </row>
    <row r="7" spans="1:6" ht="168.75">
      <c r="A7" s="4">
        <v>1</v>
      </c>
      <c r="B7" s="4" t="s">
        <v>57</v>
      </c>
      <c r="C7" s="4" t="s">
        <v>176</v>
      </c>
      <c r="D7" s="4" t="s">
        <v>177</v>
      </c>
      <c r="E7" s="4" t="s">
        <v>178</v>
      </c>
      <c r="F7" s="4" t="s">
        <v>179</v>
      </c>
    </row>
    <row r="8" spans="3:6" ht="123.75">
      <c r="C8" s="51" t="s">
        <v>173</v>
      </c>
      <c r="D8" s="51" t="s">
        <v>211</v>
      </c>
      <c r="E8" s="51" t="s">
        <v>174</v>
      </c>
      <c r="F8" s="51" t="s">
        <v>175</v>
      </c>
    </row>
    <row r="9" spans="1:6" ht="191.25">
      <c r="A9" s="4">
        <f>A7+1</f>
        <v>2</v>
      </c>
      <c r="B9" s="4" t="s">
        <v>90</v>
      </c>
      <c r="C9" s="1" t="s">
        <v>294</v>
      </c>
      <c r="D9" s="4" t="s">
        <v>181</v>
      </c>
      <c r="E9" s="4" t="s">
        <v>183</v>
      </c>
      <c r="F9" s="1" t="s">
        <v>384</v>
      </c>
    </row>
    <row r="10" spans="3:6" s="51" customFormat="1" ht="56.25">
      <c r="C10" s="51" t="s">
        <v>180</v>
      </c>
      <c r="D10" s="51" t="s">
        <v>182</v>
      </c>
      <c r="E10" s="51" t="s">
        <v>184</v>
      </c>
      <c r="F10" s="51" t="s">
        <v>185</v>
      </c>
    </row>
    <row r="11" spans="1:6" ht="135">
      <c r="A11" s="4">
        <f>A9+1</f>
        <v>3</v>
      </c>
      <c r="B11" s="4" t="s">
        <v>164</v>
      </c>
      <c r="C11" s="4" t="s">
        <v>69</v>
      </c>
      <c r="D11" s="4" t="s">
        <v>93</v>
      </c>
      <c r="E11" s="4" t="s">
        <v>44</v>
      </c>
      <c r="F11" s="4" t="s">
        <v>110</v>
      </c>
    </row>
    <row r="12" spans="3:6" ht="11.25">
      <c r="C12" s="63" t="s">
        <v>226</v>
      </c>
      <c r="D12" s="63" t="s">
        <v>226</v>
      </c>
      <c r="E12" s="126" t="s">
        <v>226</v>
      </c>
      <c r="F12" s="126" t="s">
        <v>226</v>
      </c>
    </row>
    <row r="13" spans="1:6" ht="123.75">
      <c r="A13" s="4">
        <f>A11+1</f>
        <v>4</v>
      </c>
      <c r="B13" s="4" t="s">
        <v>49</v>
      </c>
      <c r="C13" s="4" t="s">
        <v>186</v>
      </c>
      <c r="D13" s="4" t="s">
        <v>187</v>
      </c>
      <c r="E13" s="4" t="s">
        <v>111</v>
      </c>
      <c r="F13" s="4" t="s">
        <v>112</v>
      </c>
    </row>
    <row r="14" spans="3:6" ht="22.5">
      <c r="C14" s="4" t="s">
        <v>188</v>
      </c>
      <c r="D14" s="4" t="s">
        <v>189</v>
      </c>
      <c r="E14" s="4" t="s">
        <v>190</v>
      </c>
      <c r="F14" s="4" t="s">
        <v>190</v>
      </c>
    </row>
    <row r="15" spans="1:7" ht="157.5">
      <c r="A15" s="4">
        <f>A13+1</f>
        <v>5</v>
      </c>
      <c r="B15" s="4" t="s">
        <v>68</v>
      </c>
      <c r="C15" s="4" t="s">
        <v>113</v>
      </c>
      <c r="D15" s="4" t="s">
        <v>385</v>
      </c>
      <c r="E15" s="1" t="s">
        <v>386</v>
      </c>
      <c r="F15" s="4" t="s">
        <v>14</v>
      </c>
      <c r="G15" s="15"/>
    </row>
    <row r="16" spans="3:7" ht="56.25">
      <c r="C16" s="126" t="s">
        <v>226</v>
      </c>
      <c r="D16" s="126" t="s">
        <v>389</v>
      </c>
      <c r="E16" s="1" t="s">
        <v>387</v>
      </c>
      <c r="F16" s="1" t="s">
        <v>388</v>
      </c>
      <c r="G16" s="15"/>
    </row>
    <row r="17" spans="1:7" ht="78.75">
      <c r="A17" s="4">
        <f>A15+1</f>
        <v>6</v>
      </c>
      <c r="B17" s="4" t="s">
        <v>31</v>
      </c>
      <c r="C17" s="4" t="s">
        <v>202</v>
      </c>
      <c r="D17" s="4" t="s">
        <v>58</v>
      </c>
      <c r="E17" s="4" t="s">
        <v>172</v>
      </c>
      <c r="F17" s="4" t="s">
        <v>50</v>
      </c>
      <c r="G17" s="15"/>
    </row>
    <row r="18" spans="3:7" ht="101.25">
      <c r="C18" s="4" t="s">
        <v>199</v>
      </c>
      <c r="D18" s="4" t="s">
        <v>200</v>
      </c>
      <c r="E18" s="4" t="s">
        <v>201</v>
      </c>
      <c r="F18" s="4" t="s">
        <v>206</v>
      </c>
      <c r="G18" s="15"/>
    </row>
    <row r="19" spans="1:7" ht="157.5">
      <c r="A19" s="4">
        <f>A17+1</f>
        <v>7</v>
      </c>
      <c r="B19" s="4" t="s">
        <v>59</v>
      </c>
      <c r="C19" s="4" t="s">
        <v>213</v>
      </c>
      <c r="D19" s="4" t="s">
        <v>203</v>
      </c>
      <c r="E19" s="4" t="s">
        <v>204</v>
      </c>
      <c r="F19" s="4" t="s">
        <v>205</v>
      </c>
      <c r="G19" s="15"/>
    </row>
    <row r="20" spans="3:7" ht="78.75">
      <c r="C20" s="4" t="s">
        <v>210</v>
      </c>
      <c r="D20" s="4" t="s">
        <v>207</v>
      </c>
      <c r="E20" s="4" t="s">
        <v>208</v>
      </c>
      <c r="F20" s="4" t="s">
        <v>209</v>
      </c>
      <c r="G20" s="15"/>
    </row>
    <row r="21" spans="1:7" ht="202.5">
      <c r="A21" s="4">
        <f>A19+1</f>
        <v>8</v>
      </c>
      <c r="B21" s="4" t="s">
        <v>16</v>
      </c>
      <c r="C21" s="4" t="s">
        <v>215</v>
      </c>
      <c r="D21" s="4" t="s">
        <v>94</v>
      </c>
      <c r="E21" s="4" t="s">
        <v>221</v>
      </c>
      <c r="F21" s="4" t="s">
        <v>222</v>
      </c>
      <c r="G21" s="15"/>
    </row>
    <row r="22" spans="3:6" ht="123.75">
      <c r="C22" s="4" t="s">
        <v>216</v>
      </c>
      <c r="D22" s="4" t="s">
        <v>217</v>
      </c>
      <c r="E22" s="4" t="s">
        <v>218</v>
      </c>
      <c r="F22" s="4" t="s">
        <v>219</v>
      </c>
    </row>
    <row r="23" spans="1:7" ht="101.25">
      <c r="A23" s="4">
        <f>A21+1</f>
        <v>9</v>
      </c>
      <c r="B23" s="4" t="s">
        <v>225</v>
      </c>
      <c r="C23" s="4" t="s">
        <v>27</v>
      </c>
      <c r="D23" s="4" t="s">
        <v>227</v>
      </c>
      <c r="E23" s="4" t="s">
        <v>47</v>
      </c>
      <c r="F23" s="4" t="s">
        <v>48</v>
      </c>
      <c r="G23" s="15"/>
    </row>
    <row r="24" spans="3:7" ht="112.5">
      <c r="C24" s="63" t="s">
        <v>226</v>
      </c>
      <c r="D24" s="4" t="s">
        <v>228</v>
      </c>
      <c r="E24" s="4" t="s">
        <v>229</v>
      </c>
      <c r="F24" s="4" t="s">
        <v>230</v>
      </c>
      <c r="G24" s="62"/>
    </row>
    <row r="25" spans="1:6" ht="112.5">
      <c r="A25" s="4">
        <f>A23+1</f>
        <v>10</v>
      </c>
      <c r="B25" s="4" t="s">
        <v>232</v>
      </c>
      <c r="C25" s="4" t="s">
        <v>129</v>
      </c>
      <c r="D25" s="4" t="s">
        <v>128</v>
      </c>
      <c r="E25" s="4" t="s">
        <v>233</v>
      </c>
      <c r="F25" s="4" t="s">
        <v>102</v>
      </c>
    </row>
    <row r="26" spans="3:6" ht="123.75">
      <c r="C26" s="63" t="s">
        <v>226</v>
      </c>
      <c r="D26" s="4" t="s">
        <v>236</v>
      </c>
      <c r="E26" s="4" t="s">
        <v>234</v>
      </c>
      <c r="F26" s="4" t="s">
        <v>235</v>
      </c>
    </row>
    <row r="27" spans="1:6" ht="202.5">
      <c r="A27" s="4">
        <f>A25+1</f>
        <v>11</v>
      </c>
      <c r="B27" s="4" t="s">
        <v>92</v>
      </c>
      <c r="C27" s="4" t="s">
        <v>17</v>
      </c>
      <c r="D27" s="4" t="s">
        <v>18</v>
      </c>
      <c r="E27" s="4" t="s">
        <v>19</v>
      </c>
      <c r="F27" s="4" t="s">
        <v>20</v>
      </c>
    </row>
    <row r="28" spans="3:6" ht="67.5">
      <c r="C28" s="63" t="s">
        <v>226</v>
      </c>
      <c r="D28" s="63" t="s">
        <v>226</v>
      </c>
      <c r="E28" s="4" t="s">
        <v>237</v>
      </c>
      <c r="F28" s="4" t="s">
        <v>238</v>
      </c>
    </row>
    <row r="29" spans="1:6" ht="225">
      <c r="A29" s="4">
        <f>A27+1</f>
        <v>12</v>
      </c>
      <c r="B29" s="4" t="s">
        <v>60</v>
      </c>
      <c r="C29" s="4" t="s">
        <v>257</v>
      </c>
      <c r="D29" s="4" t="s">
        <v>251</v>
      </c>
      <c r="E29" s="4" t="s">
        <v>255</v>
      </c>
      <c r="F29" s="4" t="s">
        <v>252</v>
      </c>
    </row>
    <row r="30" spans="3:6" ht="112.5">
      <c r="C30" s="4" t="s">
        <v>256</v>
      </c>
      <c r="D30" s="4" t="s">
        <v>256</v>
      </c>
      <c r="E30" s="4" t="s">
        <v>254</v>
      </c>
      <c r="F30" s="4" t="s">
        <v>253</v>
      </c>
    </row>
    <row r="31" spans="1:6" ht="90">
      <c r="A31" s="4">
        <f>A29+1</f>
        <v>13</v>
      </c>
      <c r="B31" s="4" t="s">
        <v>156</v>
      </c>
      <c r="C31" s="4" t="s">
        <v>239</v>
      </c>
      <c r="D31" s="4" t="s">
        <v>260</v>
      </c>
      <c r="E31" s="4" t="s">
        <v>261</v>
      </c>
      <c r="F31" s="4" t="s">
        <v>134</v>
      </c>
    </row>
    <row r="32" spans="3:6" ht="101.25">
      <c r="C32" s="63" t="s">
        <v>226</v>
      </c>
      <c r="D32" s="4" t="s">
        <v>240</v>
      </c>
      <c r="E32" s="4" t="s">
        <v>271</v>
      </c>
      <c r="F32" s="4" t="s">
        <v>241</v>
      </c>
    </row>
    <row r="33" spans="1:6" ht="112.5">
      <c r="A33" s="4">
        <f>A31+1</f>
        <v>14</v>
      </c>
      <c r="B33" s="4" t="s">
        <v>91</v>
      </c>
      <c r="C33" s="4" t="s">
        <v>265</v>
      </c>
      <c r="D33" s="4" t="s">
        <v>266</v>
      </c>
      <c r="E33" s="4" t="s">
        <v>268</v>
      </c>
      <c r="F33" s="4" t="s">
        <v>267</v>
      </c>
    </row>
    <row r="34" spans="3:6" ht="112.5">
      <c r="C34" s="63" t="s">
        <v>226</v>
      </c>
      <c r="D34" s="4" t="s">
        <v>269</v>
      </c>
      <c r="E34" s="4" t="s">
        <v>270</v>
      </c>
      <c r="F34" s="4" t="s">
        <v>270</v>
      </c>
    </row>
    <row r="35" spans="1:6" ht="123.75">
      <c r="A35" s="4">
        <f>A33+1</f>
        <v>15</v>
      </c>
      <c r="B35" s="4" t="s">
        <v>51</v>
      </c>
      <c r="C35" s="4" t="s">
        <v>242</v>
      </c>
      <c r="D35" s="4" t="s">
        <v>243</v>
      </c>
      <c r="E35" s="4" t="s">
        <v>168</v>
      </c>
      <c r="F35" s="4" t="s">
        <v>169</v>
      </c>
    </row>
    <row r="36" spans="3:6" ht="52.5" customHeight="1">
      <c r="C36" s="63" t="s">
        <v>226</v>
      </c>
      <c r="D36" s="63" t="s">
        <v>244</v>
      </c>
      <c r="E36" s="4" t="s">
        <v>245</v>
      </c>
      <c r="F36" s="4" t="s">
        <v>246</v>
      </c>
    </row>
    <row r="37" spans="1:6" ht="90">
      <c r="A37" s="4">
        <f>A35+1</f>
        <v>16</v>
      </c>
      <c r="B37" s="4" t="s">
        <v>165</v>
      </c>
      <c r="C37" s="4" t="s">
        <v>166</v>
      </c>
      <c r="D37" s="4" t="s">
        <v>167</v>
      </c>
      <c r="E37" s="4" t="s">
        <v>272</v>
      </c>
      <c r="F37" s="4" t="s">
        <v>272</v>
      </c>
    </row>
    <row r="38" spans="3:6" ht="22.5">
      <c r="C38" s="63" t="s">
        <v>226</v>
      </c>
      <c r="D38" s="63" t="s">
        <v>226</v>
      </c>
      <c r="E38" s="4" t="s">
        <v>273</v>
      </c>
      <c r="F38" s="4" t="s">
        <v>170</v>
      </c>
    </row>
    <row r="39" spans="1:6" ht="202.5">
      <c r="A39" s="4">
        <f>A37+1</f>
        <v>17</v>
      </c>
      <c r="B39" s="4" t="s">
        <v>61</v>
      </c>
      <c r="C39" s="4" t="s">
        <v>95</v>
      </c>
      <c r="D39" s="4" t="s">
        <v>96</v>
      </c>
      <c r="E39" s="4" t="s">
        <v>97</v>
      </c>
      <c r="F39" s="4" t="s">
        <v>77</v>
      </c>
    </row>
    <row r="40" ht="11.25">
      <c r="A40" s="4">
        <f>A39+1</f>
        <v>18</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Blad8">
    <tabColor rgb="FF0070C0"/>
  </sheetPr>
  <dimension ref="B2:AX196"/>
  <sheetViews>
    <sheetView showGridLines="0" showRowColHeaders="0" zoomScalePageLayoutView="0" workbookViewId="0" topLeftCell="A1">
      <pane ySplit="10" topLeftCell="A11" activePane="bottomLeft" state="frozen"/>
      <selection pane="topLeft" activeCell="D2" sqref="D2"/>
      <selection pane="bottomLeft" activeCell="E9" sqref="E9"/>
    </sheetView>
  </sheetViews>
  <sheetFormatPr defaultColWidth="9.140625" defaultRowHeight="12.75"/>
  <cols>
    <col min="1" max="1" width="14.7109375" style="43" customWidth="1"/>
    <col min="2" max="2" width="21.8515625" style="43" customWidth="1"/>
    <col min="3" max="3" width="5.140625" style="152" bestFit="1" customWidth="1"/>
    <col min="4" max="4" width="5.140625" style="153" bestFit="1" customWidth="1"/>
    <col min="5" max="5" width="95.57421875" style="154" customWidth="1"/>
    <col min="6" max="8" width="2.57421875" style="43" customWidth="1"/>
    <col min="9" max="9" width="3.57421875" style="155" hidden="1" customWidth="1"/>
    <col min="10" max="10" width="77.421875" style="156" customWidth="1"/>
    <col min="11" max="11" width="4.00390625" style="157" hidden="1" customWidth="1"/>
    <col min="12" max="12" width="3.57421875" style="158" hidden="1" customWidth="1"/>
    <col min="13" max="15" width="3.57421875" style="159" hidden="1" customWidth="1"/>
    <col min="16" max="16" width="3.00390625" style="160" hidden="1" customWidth="1"/>
    <col min="17" max="17" width="4.00390625" style="161" hidden="1" customWidth="1"/>
    <col min="18" max="20" width="3.28125" style="162" hidden="1" customWidth="1"/>
    <col min="21" max="21" width="2.57421875" style="163" hidden="1" customWidth="1"/>
    <col min="22" max="22" width="2.57421875" style="159" hidden="1" customWidth="1"/>
    <col min="23" max="23" width="2.57421875" style="161" hidden="1" customWidth="1"/>
    <col min="24" max="24" width="2.28125" style="157" hidden="1" customWidth="1"/>
    <col min="25" max="25" width="3.00390625" style="161" hidden="1" customWidth="1"/>
    <col min="26" max="26" width="9.28125" style="161" hidden="1" customWidth="1"/>
    <col min="27" max="27" width="9.140625" style="161" hidden="1" customWidth="1"/>
    <col min="28" max="31" width="6.421875" style="161" hidden="1" customWidth="1"/>
    <col min="32" max="32" width="9.140625" style="164" customWidth="1"/>
    <col min="33" max="39" width="9.140625" style="43" customWidth="1"/>
    <col min="40" max="46" width="0" style="43" hidden="1" customWidth="1"/>
    <col min="47" max="48" width="9.140625" style="43" customWidth="1"/>
    <col min="49" max="49" width="18.421875" style="43" hidden="1" customWidth="1"/>
    <col min="50" max="50" width="2.57421875" style="43" hidden="1" customWidth="1"/>
    <col min="51" max="16384" width="9.140625" style="43" customWidth="1"/>
  </cols>
  <sheetData>
    <row r="1" ht="16.5" thickBot="1"/>
    <row r="2" spans="5:49" ht="15.75">
      <c r="E2" s="165" t="s">
        <v>155</v>
      </c>
      <c r="F2" s="274" t="s">
        <v>87</v>
      </c>
      <c r="G2" s="274" t="s">
        <v>88</v>
      </c>
      <c r="H2" s="274" t="s">
        <v>89</v>
      </c>
      <c r="K2" s="277" t="s">
        <v>4</v>
      </c>
      <c r="L2" s="278" t="s">
        <v>26</v>
      </c>
      <c r="M2" s="272" t="str">
        <f>F2</f>
        <v>Nee</v>
      </c>
      <c r="N2" s="272" t="str">
        <f>G2</f>
        <v>Nog niet, er wordt aan gewerkt</v>
      </c>
      <c r="O2" s="272" t="str">
        <f>H2</f>
        <v>Ja</v>
      </c>
      <c r="AW2" s="43" t="s">
        <v>212</v>
      </c>
    </row>
    <row r="3" spans="5:50" ht="15.75">
      <c r="E3" s="166" t="s">
        <v>395</v>
      </c>
      <c r="F3" s="275"/>
      <c r="G3" s="275"/>
      <c r="H3" s="275"/>
      <c r="K3" s="273"/>
      <c r="L3" s="273"/>
      <c r="M3" s="273"/>
      <c r="N3" s="273"/>
      <c r="O3" s="273"/>
      <c r="AW3" s="43" t="s">
        <v>415</v>
      </c>
      <c r="AX3" s="167">
        <v>1</v>
      </c>
    </row>
    <row r="4" spans="5:50" ht="15.75">
      <c r="E4" s="168" t="s">
        <v>396</v>
      </c>
      <c r="F4" s="275"/>
      <c r="G4" s="275"/>
      <c r="H4" s="275"/>
      <c r="K4" s="273"/>
      <c r="L4" s="273"/>
      <c r="M4" s="273"/>
      <c r="N4" s="273"/>
      <c r="O4" s="273"/>
      <c r="AW4" s="43" t="s">
        <v>416</v>
      </c>
      <c r="AX4" s="167">
        <v>2</v>
      </c>
    </row>
    <row r="5" spans="5:50" ht="15.75">
      <c r="E5" s="169" t="s">
        <v>398</v>
      </c>
      <c r="F5" s="275"/>
      <c r="G5" s="275"/>
      <c r="H5" s="275"/>
      <c r="K5" s="273"/>
      <c r="L5" s="273"/>
      <c r="M5" s="273"/>
      <c r="N5" s="273"/>
      <c r="O5" s="273"/>
      <c r="AW5" s="43" t="s">
        <v>417</v>
      </c>
      <c r="AX5" s="167">
        <v>3</v>
      </c>
    </row>
    <row r="6" spans="5:50" ht="15.75">
      <c r="E6" s="170" t="s">
        <v>397</v>
      </c>
      <c r="F6" s="275"/>
      <c r="G6" s="275"/>
      <c r="H6" s="275"/>
      <c r="K6" s="273"/>
      <c r="L6" s="273"/>
      <c r="M6" s="273"/>
      <c r="N6" s="273"/>
      <c r="O6" s="273"/>
      <c r="AW6" s="43" t="s">
        <v>418</v>
      </c>
      <c r="AX6" s="167">
        <v>4</v>
      </c>
    </row>
    <row r="7" spans="4:50" ht="30.75" thickBot="1">
      <c r="D7" s="171"/>
      <c r="E7" s="172" t="s">
        <v>394</v>
      </c>
      <c r="F7" s="275"/>
      <c r="G7" s="275"/>
      <c r="H7" s="275"/>
      <c r="I7" s="173"/>
      <c r="K7" s="273"/>
      <c r="L7" s="273"/>
      <c r="M7" s="273"/>
      <c r="N7" s="273"/>
      <c r="O7" s="273"/>
      <c r="AW7" s="174" t="s">
        <v>212</v>
      </c>
      <c r="AX7" s="43">
        <v>0</v>
      </c>
    </row>
    <row r="8" spans="4:49" ht="15.75">
      <c r="D8" s="171"/>
      <c r="E8" s="175"/>
      <c r="F8" s="275"/>
      <c r="G8" s="275"/>
      <c r="H8" s="275"/>
      <c r="I8" s="173"/>
      <c r="K8" s="273"/>
      <c r="L8" s="273"/>
      <c r="M8" s="273"/>
      <c r="N8" s="273"/>
      <c r="O8" s="273"/>
      <c r="AW8" s="174"/>
    </row>
    <row r="9" spans="2:25" ht="15.75">
      <c r="B9" s="176"/>
      <c r="C9" s="177"/>
      <c r="D9" s="178" t="s">
        <v>399</v>
      </c>
      <c r="E9" s="236" t="s">
        <v>212</v>
      </c>
      <c r="F9" s="275"/>
      <c r="G9" s="275"/>
      <c r="H9" s="275"/>
      <c r="I9" s="173"/>
      <c r="K9" s="273"/>
      <c r="L9" s="273"/>
      <c r="M9" s="273"/>
      <c r="N9" s="273"/>
      <c r="O9" s="273"/>
      <c r="Y9" s="179">
        <f>IF($E$9="",0,VLOOKUP($E$9,$AW$3:$AX$7,2))</f>
        <v>0</v>
      </c>
    </row>
    <row r="10" spans="4:26" ht="8.25" customHeight="1" thickBot="1">
      <c r="D10" s="180"/>
      <c r="E10" s="181" t="s">
        <v>393</v>
      </c>
      <c r="F10" s="276"/>
      <c r="G10" s="276"/>
      <c r="H10" s="276"/>
      <c r="I10" s="182" t="s">
        <v>99</v>
      </c>
      <c r="J10" s="183"/>
      <c r="K10" s="273"/>
      <c r="L10" s="273"/>
      <c r="M10" s="273"/>
      <c r="N10" s="273"/>
      <c r="O10" s="273"/>
      <c r="P10" s="184"/>
      <c r="Q10" s="185"/>
      <c r="R10" s="186"/>
      <c r="S10" s="186"/>
      <c r="T10" s="186"/>
      <c r="U10" s="187" t="s">
        <v>98</v>
      </c>
      <c r="V10" s="188" t="s">
        <v>28</v>
      </c>
      <c r="W10" s="185"/>
      <c r="X10" s="189" t="s">
        <v>108</v>
      </c>
      <c r="Y10" s="185"/>
      <c r="Z10" s="185"/>
    </row>
    <row r="11" spans="3:41" ht="18.75" thickBot="1">
      <c r="C11" s="190"/>
      <c r="D11" s="43"/>
      <c r="E11" s="215" t="str">
        <f>Vragenlijst!F8&amp;"  (maturityniveau "&amp;Vragenlijst!D8&amp;")"</f>
        <v>Ontwikkelen onderwijs  (maturityniveau 0)</v>
      </c>
      <c r="F11" s="216"/>
      <c r="G11" s="217"/>
      <c r="H11" s="218"/>
      <c r="I11" s="191"/>
      <c r="J11" s="192"/>
      <c r="K11" s="193">
        <f>IF(Vragenlijst!L8="","",Vragenlijst!L8)</f>
      </c>
      <c r="L11" s="193">
        <f>IF(Vragenlijst!M8="","",Vragenlijst!M8)</f>
      </c>
      <c r="M11" s="193">
        <f>IF(Vragenlijst!N8="","",Vragenlijst!N8)</f>
        <v>0</v>
      </c>
      <c r="N11" s="193">
        <f>IF(Vragenlijst!O8="","",Vragenlijst!O8)</f>
        <v>8</v>
      </c>
      <c r="O11" s="193">
        <f>IF(Vragenlijst!P8="","",Vragenlijst!P8)</f>
        <v>13</v>
      </c>
      <c r="R11" s="162">
        <f>SUM(R12:T21)</f>
        <v>0</v>
      </c>
      <c r="S11" s="162">
        <v>10</v>
      </c>
      <c r="T11" s="162">
        <f>IF(ISBLANK(I11),"",O11)</f>
      </c>
      <c r="V11" s="159">
        <f>IF(Vragenlijst!W8="","",Vragenlijst!W8)</f>
      </c>
      <c r="X11" s="157">
        <f>IF(AND(AND(I11&lt;&gt;"",L11=Y11-1),L11&gt;1),Y11,IF(L11&lt;Y11,"",IF(V11=O11,L11,IF(U11=N11,L11-1,""))))</f>
      </c>
      <c r="Y11" s="194">
        <f>IF($Y$9&gt;0,$Y$9,IF(S11&lt;&gt;Z11,0,IF(R11&lt;0,1,IF(R11&lt;N11,2,IF(R11&lt;O11,3,4)))))</f>
        <v>0</v>
      </c>
      <c r="Z11" s="161">
        <f>SUM(Z12:Z21)</f>
        <v>0</v>
      </c>
      <c r="AB11" s="195">
        <f>S11</f>
        <v>10</v>
      </c>
      <c r="AO11" s="43">
        <v>1</v>
      </c>
    </row>
    <row r="12" spans="3:45" ht="16.5" thickBot="1">
      <c r="C12" s="190">
        <f>C11+1</f>
        <v>1</v>
      </c>
      <c r="D12" s="196" t="str">
        <f aca="true" t="shared" si="0" ref="D12:D21">IF(E12=AE12,K12,"x")</f>
        <v>x</v>
      </c>
      <c r="E12" s="197" t="str">
        <f>Vragenlijst!F9</f>
        <v>Er is sprake van een duidelijke onderwijsvisie</v>
      </c>
      <c r="F12" s="39">
        <f>IF(Vragenlijst!G9="","",Vragenlijst!G9)</f>
      </c>
      <c r="G12" s="40">
        <f>IF(Vragenlijst!H9="","",Vragenlijst!H9)</f>
      </c>
      <c r="H12" s="41">
        <f>IF(Vragenlijst!I9="","",Vragenlijst!I9)</f>
      </c>
      <c r="I12" s="198"/>
      <c r="K12" s="157">
        <f>IF(Vragenlijst!L9="","",Vragenlijst!L9)</f>
      </c>
      <c r="L12" s="158">
        <f>IF(Vragenlijst!M9="","",Vragenlijst!M9)</f>
        <v>2</v>
      </c>
      <c r="M12" s="159">
        <f>IF(Vragenlijst!N9="","",Vragenlijst!N9)</f>
        <v>-2</v>
      </c>
      <c r="N12" s="159">
        <f>IF(Vragenlijst!O9="","",Vragenlijst!O9)</f>
        <v>-1</v>
      </c>
      <c r="O12" s="159">
        <f>IF(Vragenlijst!P9="","",Vragenlijst!P9)</f>
        <v>0</v>
      </c>
      <c r="R12" s="162">
        <f>IF(F12="","",M12)</f>
      </c>
      <c r="S12" s="162">
        <f aca="true" t="shared" si="1" ref="S12:T21">IF(G12="","",N12)</f>
      </c>
      <c r="T12" s="162">
        <f t="shared" si="1"/>
      </c>
      <c r="U12" s="163">
        <f>SUM(R12:T12)</f>
        <v>0</v>
      </c>
      <c r="V12" s="159">
        <f>IF(Vragenlijst!W9="","",Vragenlijst!W9)</f>
        <v>0</v>
      </c>
      <c r="X12" s="157">
        <f aca="true" t="shared" si="2" ref="X12:X67">IF(Z12=0,"",IF(F12&lt;&gt;"",IF(OR(L12=1,L12&gt;Y12),"",0),IF(AND(G12&lt;&gt;"",L12&gt;1),L12-1,IF(AND(AND(H12&lt;&gt;"",L12&lt;Y12),L12&gt;1),Y12,L12))))</f>
      </c>
      <c r="Y12" s="161">
        <f>IF($Y$9=1,$Y$9,MAX(2,Y11))</f>
        <v>2</v>
      </c>
      <c r="Z12" s="161">
        <f>COUNTIF(F12:H12,"x")</f>
        <v>0</v>
      </c>
      <c r="AB12" s="161" t="str">
        <f>IF(X12=Y12,E12,"+")</f>
        <v>+</v>
      </c>
      <c r="AC12" s="161" t="str">
        <f>IF(X12&lt;Y12,E12,"+")</f>
        <v>+</v>
      </c>
      <c r="AD12" s="161" t="str">
        <f aca="true" t="shared" si="3" ref="AD12:AD21">IF(AND(X12=Y12+1,V12=U12),E12,"+")</f>
        <v>+</v>
      </c>
      <c r="AE12" s="161" t="str">
        <f>IF(V12&lt;&gt;U12,E12,"+")</f>
        <v>+</v>
      </c>
      <c r="AP12" s="43">
        <v>1</v>
      </c>
      <c r="AQ12" s="43">
        <v>2</v>
      </c>
      <c r="AR12" s="43">
        <v>3</v>
      </c>
      <c r="AS12" s="43">
        <v>4</v>
      </c>
    </row>
    <row r="13" spans="3:41" ht="30.75" thickBot="1">
      <c r="C13" s="190">
        <f>C12+1</f>
        <v>2</v>
      </c>
      <c r="D13" s="196" t="str">
        <f t="shared" si="0"/>
        <v>x</v>
      </c>
      <c r="E13" s="197" t="str">
        <f>Vragenlijst!F10</f>
        <v>De onderwijsvisie is duidelijk herkenbaar in opleidingsconcepten en onderwijsorganisatie</v>
      </c>
      <c r="F13" s="39">
        <f>IF(Vragenlijst!G10="","",Vragenlijst!G10)</f>
      </c>
      <c r="G13" s="40">
        <f>IF(Vragenlijst!H10="","",Vragenlijst!H10)</f>
      </c>
      <c r="H13" s="41">
        <f>IF(Vragenlijst!I10="","",Vragenlijst!I10)</f>
      </c>
      <c r="I13" s="198"/>
      <c r="K13" s="157">
        <f>IF(Vragenlijst!L10="","",Vragenlijst!L10)</f>
        <v>1</v>
      </c>
      <c r="L13" s="158">
        <f>IF(Vragenlijst!M10="","",Vragenlijst!M10)</f>
        <v>3</v>
      </c>
      <c r="M13" s="159">
        <f>IF(Vragenlijst!N10="","",Vragenlijst!N10)</f>
        <v>0</v>
      </c>
      <c r="N13" s="159">
        <f>IF(Vragenlijst!O10="","",Vragenlijst!O10)</f>
        <v>1</v>
      </c>
      <c r="O13" s="159">
        <f>IF(Vragenlijst!P10="","",Vragenlijst!P10)</f>
        <v>2</v>
      </c>
      <c r="R13" s="162">
        <f aca="true" t="shared" si="4" ref="R13:R21">IF(F13="","",M13)</f>
      </c>
      <c r="S13" s="162">
        <f t="shared" si="1"/>
      </c>
      <c r="T13" s="162">
        <f t="shared" si="1"/>
      </c>
      <c r="U13" s="163">
        <f aca="true" t="shared" si="5" ref="U13:U21">SUM(R13:T13)</f>
        <v>0</v>
      </c>
      <c r="V13" s="159">
        <f>IF(Vragenlijst!W10="","",Vragenlijst!W10)</f>
        <v>0</v>
      </c>
      <c r="X13" s="157">
        <f t="shared" si="2"/>
      </c>
      <c r="Y13" s="161">
        <f aca="true" t="shared" si="6" ref="Y13:Y21">IF($Y$9=1,$Y$9,MAX(2,Y12))</f>
        <v>2</v>
      </c>
      <c r="Z13" s="161">
        <f aca="true" t="shared" si="7" ref="Z13:Z21">COUNTIF(F13:H13,"x")</f>
        <v>0</v>
      </c>
      <c r="AB13" s="161" t="str">
        <f aca="true" t="shared" si="8" ref="AB13:AB21">IF(X13=Y13,E13,"+")</f>
        <v>+</v>
      </c>
      <c r="AC13" s="161" t="str">
        <f aca="true" t="shared" si="9" ref="AC13:AC21">IF(X13&lt;Y13,E13,"+")</f>
        <v>+</v>
      </c>
      <c r="AD13" s="161" t="str">
        <f t="shared" si="3"/>
        <v>+</v>
      </c>
      <c r="AE13" s="161" t="str">
        <f aca="true" t="shared" si="10" ref="AE13:AE21">IF(V13&lt;&gt;U13,E13,"+")</f>
        <v>+</v>
      </c>
      <c r="AO13" s="43" t="s">
        <v>125</v>
      </c>
    </row>
    <row r="14" spans="3:41" ht="30.75" thickBot="1">
      <c r="C14" s="190">
        <f aca="true" t="shared" si="11" ref="C14:C59">C13+1</f>
        <v>3</v>
      </c>
      <c r="D14" s="196" t="str">
        <f t="shared" si="0"/>
        <v>x</v>
      </c>
      <c r="E14" s="197" t="str">
        <f>Vragenlijst!F11</f>
        <v>Bij het uitwerken van een kwalificatiedossier naar een curriculum wordt rekening gehouden met vakken / thema's die overlappen met andere opleidingen. </v>
      </c>
      <c r="F14" s="39">
        <f>IF(Vragenlijst!G11="","",Vragenlijst!G11)</f>
      </c>
      <c r="G14" s="40">
        <f>IF(Vragenlijst!H11="","",Vragenlijst!H11)</f>
      </c>
      <c r="H14" s="41">
        <f>IF(Vragenlijst!I11="","",Vragenlijst!I11)</f>
      </c>
      <c r="I14" s="198"/>
      <c r="K14" s="157">
        <f>IF(Vragenlijst!L11="","",Vragenlijst!L11)</f>
      </c>
      <c r="L14" s="158">
        <f>IF(Vragenlijst!M11="","",Vragenlijst!M11)</f>
        <v>2</v>
      </c>
      <c r="M14" s="159">
        <f>IF(Vragenlijst!N11="","",Vragenlijst!N11)</f>
        <v>-2</v>
      </c>
      <c r="N14" s="159">
        <f>IF(Vragenlijst!O11="","",Vragenlijst!O11)</f>
        <v>0</v>
      </c>
      <c r="O14" s="159">
        <f>IF(Vragenlijst!P11="","",Vragenlijst!P11)</f>
        <v>0</v>
      </c>
      <c r="R14" s="162">
        <f t="shared" si="4"/>
      </c>
      <c r="S14" s="162">
        <f t="shared" si="1"/>
      </c>
      <c r="T14" s="162">
        <f t="shared" si="1"/>
      </c>
      <c r="U14" s="163">
        <f t="shared" si="5"/>
        <v>0</v>
      </c>
      <c r="V14" s="159">
        <f>IF(Vragenlijst!W11="","",Vragenlijst!W11)</f>
        <v>0</v>
      </c>
      <c r="X14" s="157">
        <f t="shared" si="2"/>
      </c>
      <c r="Y14" s="161">
        <f t="shared" si="6"/>
        <v>2</v>
      </c>
      <c r="Z14" s="161">
        <f t="shared" si="7"/>
        <v>0</v>
      </c>
      <c r="AB14" s="161" t="str">
        <f t="shared" si="8"/>
        <v>+</v>
      </c>
      <c r="AC14" s="161" t="str">
        <f t="shared" si="9"/>
        <v>+</v>
      </c>
      <c r="AD14" s="161" t="str">
        <f t="shared" si="3"/>
        <v>+</v>
      </c>
      <c r="AE14" s="161" t="str">
        <f t="shared" si="10"/>
        <v>+</v>
      </c>
      <c r="AO14" s="43" t="s">
        <v>126</v>
      </c>
    </row>
    <row r="15" spans="3:31" ht="45.75" thickBot="1">
      <c r="C15" s="190">
        <f t="shared" si="11"/>
        <v>4</v>
      </c>
      <c r="D15" s="196" t="str">
        <f t="shared" si="0"/>
        <v>x</v>
      </c>
      <c r="E15" s="197" t="str">
        <f>Vragenlijst!F12</f>
        <v>Opleidingen zijn 'gedecomponeerd' tot losse onderwijsproducten in een onderwijscatalogus. Een curriculum voor een opleiding wordt samengesteld door onderwijsproducten uit een onderwijscatalogus samen te voegen. </v>
      </c>
      <c r="F15" s="39">
        <f>IF(Vragenlijst!G12="","",Vragenlijst!G12)</f>
      </c>
      <c r="G15" s="40">
        <f>IF(Vragenlijst!H12="","",Vragenlijst!H12)</f>
      </c>
      <c r="H15" s="41">
        <f>IF(Vragenlijst!I12="","",Vragenlijst!I12)</f>
      </c>
      <c r="I15" s="198"/>
      <c r="K15" s="157">
        <f>IF(Vragenlijst!L12="","",Vragenlijst!L12)</f>
      </c>
      <c r="L15" s="158">
        <f>IF(Vragenlijst!M12="","",Vragenlijst!M12)</f>
        <v>3</v>
      </c>
      <c r="M15" s="159">
        <f>IF(Vragenlijst!N12="","",Vragenlijst!N12)</f>
        <v>0</v>
      </c>
      <c r="N15" s="159">
        <f>IF(Vragenlijst!O12="","",Vragenlijst!O12)</f>
        <v>1</v>
      </c>
      <c r="O15" s="159">
        <f>IF(Vragenlijst!P12="","",Vragenlijst!P12)</f>
        <v>2</v>
      </c>
      <c r="R15" s="162">
        <f t="shared" si="4"/>
      </c>
      <c r="S15" s="162">
        <f t="shared" si="1"/>
      </c>
      <c r="T15" s="162">
        <f t="shared" si="1"/>
      </c>
      <c r="U15" s="163">
        <f t="shared" si="5"/>
        <v>0</v>
      </c>
      <c r="V15" s="159">
        <f>IF(Vragenlijst!W12="","",Vragenlijst!W12)</f>
        <v>0</v>
      </c>
      <c r="X15" s="157">
        <f t="shared" si="2"/>
      </c>
      <c r="Y15" s="161">
        <f t="shared" si="6"/>
        <v>2</v>
      </c>
      <c r="Z15" s="161">
        <f t="shared" si="7"/>
        <v>0</v>
      </c>
      <c r="AB15" s="161" t="str">
        <f t="shared" si="8"/>
        <v>+</v>
      </c>
      <c r="AC15" s="161" t="str">
        <f t="shared" si="9"/>
        <v>+</v>
      </c>
      <c r="AD15" s="161" t="str">
        <f t="shared" si="3"/>
        <v>+</v>
      </c>
      <c r="AE15" s="161" t="str">
        <f t="shared" si="10"/>
        <v>+</v>
      </c>
    </row>
    <row r="16" spans="3:31" ht="16.5" thickBot="1">
      <c r="C16" s="190">
        <f aca="true" t="shared" si="12" ref="C16:C21">C15+1</f>
        <v>5</v>
      </c>
      <c r="D16" s="196" t="str">
        <f t="shared" si="0"/>
        <v>x</v>
      </c>
      <c r="E16" s="197" t="str">
        <f>Vragenlijst!F13</f>
        <v>Een OER of PTA is (gebaseerd op) een rapportage uit de onderwijscatalogus.</v>
      </c>
      <c r="F16" s="39">
        <f>IF(Vragenlijst!G13="","",Vragenlijst!G13)</f>
      </c>
      <c r="G16" s="40">
        <f>IF(Vragenlijst!H13="","",Vragenlijst!H13)</f>
      </c>
      <c r="H16" s="41">
        <f>IF(Vragenlijst!I13="","",Vragenlijst!I13)</f>
      </c>
      <c r="I16" s="198"/>
      <c r="K16" s="157">
        <f>IF(Vragenlijst!L13="","",Vragenlijst!L13)</f>
      </c>
      <c r="L16" s="158">
        <f>IF(Vragenlijst!M13="","",Vragenlijst!M13)</f>
        <v>3</v>
      </c>
      <c r="M16" s="159">
        <f>IF(Vragenlijst!N13="","",Vragenlijst!N13)</f>
        <v>0</v>
      </c>
      <c r="N16" s="159">
        <f>IF(Vragenlijst!O13="","",Vragenlijst!O13)</f>
        <v>1</v>
      </c>
      <c r="O16" s="159">
        <f>IF(Vragenlijst!P13="","",Vragenlijst!P13)</f>
        <v>2</v>
      </c>
      <c r="R16" s="162">
        <f t="shared" si="4"/>
      </c>
      <c r="S16" s="162">
        <f t="shared" si="1"/>
      </c>
      <c r="T16" s="162">
        <f t="shared" si="1"/>
      </c>
      <c r="U16" s="163">
        <f t="shared" si="5"/>
        <v>0</v>
      </c>
      <c r="V16" s="159">
        <f>IF(Vragenlijst!W13="","",Vragenlijst!W13)</f>
        <v>0</v>
      </c>
      <c r="X16" s="157">
        <f t="shared" si="2"/>
      </c>
      <c r="Y16" s="161">
        <f t="shared" si="6"/>
        <v>2</v>
      </c>
      <c r="Z16" s="161">
        <f t="shared" si="7"/>
        <v>0</v>
      </c>
      <c r="AB16" s="161" t="str">
        <f t="shared" si="8"/>
        <v>+</v>
      </c>
      <c r="AC16" s="161" t="str">
        <f t="shared" si="9"/>
        <v>+</v>
      </c>
      <c r="AD16" s="161" t="str">
        <f t="shared" si="3"/>
        <v>+</v>
      </c>
      <c r="AE16" s="161" t="str">
        <f t="shared" si="10"/>
        <v>+</v>
      </c>
    </row>
    <row r="17" spans="3:31" ht="30.75" thickBot="1">
      <c r="C17" s="190">
        <f t="shared" si="12"/>
        <v>6</v>
      </c>
      <c r="D17" s="196" t="str">
        <f t="shared" si="0"/>
        <v>x</v>
      </c>
      <c r="E17" s="197" t="str">
        <f>Vragenlijst!F14</f>
        <v>Bij het ontwikkelen of uitwerken van onderwijs(concepten) wordt het resultaat doorgerekend op kosten en uitvoerbaarheid.</v>
      </c>
      <c r="F17" s="39">
        <f>IF(Vragenlijst!G14="","",Vragenlijst!G14)</f>
      </c>
      <c r="G17" s="40">
        <f>IF(Vragenlijst!H14="","",Vragenlijst!H14)</f>
      </c>
      <c r="H17" s="41">
        <f>IF(Vragenlijst!I14="","",Vragenlijst!I14)</f>
      </c>
      <c r="I17" s="198"/>
      <c r="K17" s="157">
        <f>IF(Vragenlijst!L14="","",Vragenlijst!L14)</f>
      </c>
      <c r="L17" s="158">
        <f>IF(Vragenlijst!M14="","",Vragenlijst!M14)</f>
        <v>2</v>
      </c>
      <c r="M17" s="159">
        <f>IF(Vragenlijst!N14="","",Vragenlijst!N14)</f>
        <v>0</v>
      </c>
      <c r="N17" s="159">
        <f>IF(Vragenlijst!O14="","",Vragenlijst!O14)</f>
        <v>0</v>
      </c>
      <c r="O17" s="159">
        <f>IF(Vragenlijst!P14="","",Vragenlijst!P14)</f>
        <v>0</v>
      </c>
      <c r="R17" s="162">
        <f t="shared" si="4"/>
      </c>
      <c r="S17" s="162">
        <f t="shared" si="1"/>
      </c>
      <c r="T17" s="162">
        <f t="shared" si="1"/>
      </c>
      <c r="U17" s="163">
        <f t="shared" si="5"/>
        <v>0</v>
      </c>
      <c r="V17" s="159">
        <f>IF(Vragenlijst!W14="","",Vragenlijst!W14)</f>
        <v>0</v>
      </c>
      <c r="X17" s="157">
        <f t="shared" si="2"/>
      </c>
      <c r="Y17" s="161">
        <f t="shared" si="6"/>
        <v>2</v>
      </c>
      <c r="Z17" s="161">
        <f t="shared" si="7"/>
        <v>0</v>
      </c>
      <c r="AB17" s="161" t="str">
        <f t="shared" si="8"/>
        <v>+</v>
      </c>
      <c r="AC17" s="161" t="str">
        <f t="shared" si="9"/>
        <v>+</v>
      </c>
      <c r="AD17" s="161" t="str">
        <f t="shared" si="3"/>
        <v>+</v>
      </c>
      <c r="AE17" s="161" t="str">
        <f t="shared" si="10"/>
        <v>+</v>
      </c>
    </row>
    <row r="18" spans="3:31" ht="30.75" thickBot="1">
      <c r="C18" s="190">
        <f t="shared" si="12"/>
        <v>7</v>
      </c>
      <c r="D18" s="196" t="str">
        <f t="shared" si="0"/>
        <v>x</v>
      </c>
      <c r="E18" s="197" t="str">
        <f>Vragenlijst!F15</f>
        <v>Bij de onderwijsproducten in de onderwijscatalogus is duidelijk aangegeven welke leermiddelen in het onderwijsmagazijn (elo) kunnen worden gebruikt.</v>
      </c>
      <c r="F18" s="39">
        <f>IF(Vragenlijst!G15="","",Vragenlijst!G15)</f>
      </c>
      <c r="G18" s="40">
        <f>IF(Vragenlijst!H15="","",Vragenlijst!H15)</f>
      </c>
      <c r="H18" s="41">
        <f>IF(Vragenlijst!I15="","",Vragenlijst!I15)</f>
      </c>
      <c r="I18" s="198"/>
      <c r="K18" s="157">
        <f>IF(Vragenlijst!L15="","",Vragenlijst!L15)</f>
        <v>4</v>
      </c>
      <c r="L18" s="158">
        <f>IF(Vragenlijst!M15="","",Vragenlijst!M15)</f>
        <v>3</v>
      </c>
      <c r="M18" s="159">
        <f>IF(Vragenlijst!N15="","",Vragenlijst!N15)</f>
        <v>0</v>
      </c>
      <c r="N18" s="159">
        <f>IF(Vragenlijst!O15="","",Vragenlijst!O15)</f>
        <v>1</v>
      </c>
      <c r="O18" s="159">
        <f>IF(Vragenlijst!P15="","",Vragenlijst!P15)</f>
        <v>2</v>
      </c>
      <c r="R18" s="162">
        <f t="shared" si="4"/>
      </c>
      <c r="S18" s="162">
        <f t="shared" si="1"/>
      </c>
      <c r="T18" s="162">
        <f t="shared" si="1"/>
      </c>
      <c r="U18" s="163">
        <f t="shared" si="5"/>
        <v>0</v>
      </c>
      <c r="V18" s="159">
        <f>IF(Vragenlijst!W15="","",Vragenlijst!W15)</f>
        <v>0</v>
      </c>
      <c r="X18" s="157">
        <f t="shared" si="2"/>
      </c>
      <c r="Y18" s="161">
        <f t="shared" si="6"/>
        <v>2</v>
      </c>
      <c r="Z18" s="161">
        <f t="shared" si="7"/>
        <v>0</v>
      </c>
      <c r="AB18" s="161" t="str">
        <f t="shared" si="8"/>
        <v>+</v>
      </c>
      <c r="AC18" s="161" t="str">
        <f t="shared" si="9"/>
        <v>+</v>
      </c>
      <c r="AD18" s="161" t="str">
        <f t="shared" si="3"/>
        <v>+</v>
      </c>
      <c r="AE18" s="161" t="str">
        <f t="shared" si="10"/>
        <v>+</v>
      </c>
    </row>
    <row r="19" spans="3:31" ht="30.75" thickBot="1">
      <c r="C19" s="190">
        <f t="shared" si="12"/>
        <v>8</v>
      </c>
      <c r="D19" s="196" t="str">
        <f t="shared" si="0"/>
        <v>x</v>
      </c>
      <c r="E19" s="197" t="str">
        <f>Vragenlijst!F16</f>
        <v>Bij een onderwijsproduct in de onderwijscatalogus is er een duidelijke relatie gelegd naar het (de) kwalificatiedossier(s) waar het product aan bijdraagt.  </v>
      </c>
      <c r="F19" s="39">
        <f>IF(Vragenlijst!G16="","",Vragenlijst!G16)</f>
      </c>
      <c r="G19" s="40">
        <f>IF(Vragenlijst!H16="","",Vragenlijst!H16)</f>
      </c>
      <c r="H19" s="41">
        <f>IF(Vragenlijst!I16="","",Vragenlijst!I16)</f>
      </c>
      <c r="I19" s="198"/>
      <c r="K19" s="157">
        <f>IF(Vragenlijst!L16="","",Vragenlijst!L16)</f>
      </c>
      <c r="L19" s="158">
        <f>IF(Vragenlijst!M16="","",Vragenlijst!M16)</f>
        <v>3</v>
      </c>
      <c r="M19" s="159">
        <f>IF(Vragenlijst!N16="","",Vragenlijst!N16)</f>
        <v>0</v>
      </c>
      <c r="N19" s="159">
        <f>IF(Vragenlijst!O16="","",Vragenlijst!O16)</f>
        <v>1</v>
      </c>
      <c r="O19" s="159">
        <f>IF(Vragenlijst!P16="","",Vragenlijst!P16)</f>
        <v>2</v>
      </c>
      <c r="R19" s="162">
        <f t="shared" si="4"/>
      </c>
      <c r="S19" s="162">
        <f t="shared" si="1"/>
      </c>
      <c r="T19" s="162">
        <f t="shared" si="1"/>
      </c>
      <c r="U19" s="163">
        <f t="shared" si="5"/>
        <v>0</v>
      </c>
      <c r="V19" s="159">
        <f>IF(Vragenlijst!W16="","",Vragenlijst!W16)</f>
        <v>0</v>
      </c>
      <c r="X19" s="157">
        <f t="shared" si="2"/>
      </c>
      <c r="Y19" s="161">
        <f t="shared" si="6"/>
        <v>2</v>
      </c>
      <c r="Z19" s="161">
        <f t="shared" si="7"/>
        <v>0</v>
      </c>
      <c r="AB19" s="161" t="str">
        <f t="shared" si="8"/>
        <v>+</v>
      </c>
      <c r="AC19" s="161" t="str">
        <f t="shared" si="9"/>
        <v>+</v>
      </c>
      <c r="AD19" s="161" t="str">
        <f t="shared" si="3"/>
        <v>+</v>
      </c>
      <c r="AE19" s="161" t="str">
        <f t="shared" si="10"/>
        <v>+</v>
      </c>
    </row>
    <row r="20" spans="3:31" ht="30.75" thickBot="1">
      <c r="C20" s="190">
        <f t="shared" si="12"/>
        <v>9</v>
      </c>
      <c r="D20" s="196" t="str">
        <f t="shared" si="0"/>
        <v>x</v>
      </c>
      <c r="E20" s="197" t="str">
        <f>Vragenlijst!F17</f>
        <v>Een onderwijsproduct bevat een resultatenstructuur die bepaalt hoe het product wordt getoetst en afgesloten. </v>
      </c>
      <c r="F20" s="39">
        <f>IF(Vragenlijst!G17="","",Vragenlijst!G17)</f>
      </c>
      <c r="G20" s="40">
        <f>IF(Vragenlijst!H17="","",Vragenlijst!H17)</f>
      </c>
      <c r="H20" s="41">
        <f>IF(Vragenlijst!I17="","",Vragenlijst!I17)</f>
      </c>
      <c r="I20" s="198"/>
      <c r="K20" s="157">
        <f>IF(Vragenlijst!L17="","",Vragenlijst!L17)</f>
      </c>
      <c r="L20" s="158">
        <f>IF(Vragenlijst!M17="","",Vragenlijst!M17)</f>
        <v>2</v>
      </c>
      <c r="M20" s="159">
        <f>IF(Vragenlijst!N17="","",Vragenlijst!N17)</f>
        <v>-1</v>
      </c>
      <c r="N20" s="159">
        <f>IF(Vragenlijst!O17="","",Vragenlijst!O17)</f>
        <v>0</v>
      </c>
      <c r="O20" s="159">
        <f>IF(Vragenlijst!P17="","",Vragenlijst!P17)</f>
        <v>0</v>
      </c>
      <c r="R20" s="162">
        <f t="shared" si="4"/>
      </c>
      <c r="S20" s="162">
        <f t="shared" si="1"/>
      </c>
      <c r="T20" s="162">
        <f t="shared" si="1"/>
      </c>
      <c r="U20" s="163">
        <f t="shared" si="5"/>
        <v>0</v>
      </c>
      <c r="V20" s="159">
        <f>IF(Vragenlijst!W17="","",Vragenlijst!W17)</f>
        <v>0</v>
      </c>
      <c r="X20" s="157">
        <f t="shared" si="2"/>
      </c>
      <c r="Y20" s="161">
        <f t="shared" si="6"/>
        <v>2</v>
      </c>
      <c r="Z20" s="161">
        <f t="shared" si="7"/>
        <v>0</v>
      </c>
      <c r="AB20" s="161" t="str">
        <f t="shared" si="8"/>
        <v>+</v>
      </c>
      <c r="AC20" s="161" t="str">
        <f t="shared" si="9"/>
        <v>+</v>
      </c>
      <c r="AD20" s="161" t="str">
        <f t="shared" si="3"/>
        <v>+</v>
      </c>
      <c r="AE20" s="161" t="str">
        <f t="shared" si="10"/>
        <v>+</v>
      </c>
    </row>
    <row r="21" spans="3:31" ht="30.75" thickBot="1">
      <c r="C21" s="190">
        <f t="shared" si="12"/>
        <v>10</v>
      </c>
      <c r="D21" s="196" t="str">
        <f t="shared" si="0"/>
        <v>x</v>
      </c>
      <c r="E21" s="197" t="str">
        <f>Vragenlijst!F18</f>
        <v>Er is een proces ingericht dat er voor zorgt dat de onderwijscatalogus voortdurend actueel is.</v>
      </c>
      <c r="F21" s="39">
        <f>IF(Vragenlijst!G18="","",Vragenlijst!G18)</f>
      </c>
      <c r="G21" s="40">
        <f>IF(Vragenlijst!H18="","",Vragenlijst!H18)</f>
      </c>
      <c r="H21" s="41">
        <f>IF(Vragenlijst!I18="","",Vragenlijst!I18)</f>
      </c>
      <c r="I21" s="198"/>
      <c r="K21" s="157">
        <f>IF(Vragenlijst!L18="","",Vragenlijst!L18)</f>
      </c>
      <c r="L21" s="158">
        <f>IF(Vragenlijst!M18="","",Vragenlijst!M18)</f>
        <v>3</v>
      </c>
      <c r="M21" s="159">
        <f>IF(Vragenlijst!N18="","",Vragenlijst!N18)</f>
        <v>0</v>
      </c>
      <c r="N21" s="159">
        <f>IF(Vragenlijst!O18="","",Vragenlijst!O18)</f>
        <v>1</v>
      </c>
      <c r="O21" s="159">
        <f>IF(Vragenlijst!P18="","",Vragenlijst!P18)</f>
        <v>2</v>
      </c>
      <c r="R21" s="162">
        <f t="shared" si="4"/>
      </c>
      <c r="S21" s="162">
        <f t="shared" si="1"/>
      </c>
      <c r="T21" s="162">
        <f t="shared" si="1"/>
      </c>
      <c r="U21" s="163">
        <f t="shared" si="5"/>
        <v>0</v>
      </c>
      <c r="V21" s="159">
        <f>IF(Vragenlijst!W18="","",Vragenlijst!W18)</f>
        <v>0</v>
      </c>
      <c r="X21" s="157">
        <f t="shared" si="2"/>
      </c>
      <c r="Y21" s="161">
        <f t="shared" si="6"/>
        <v>2</v>
      </c>
      <c r="Z21" s="161">
        <f t="shared" si="7"/>
        <v>0</v>
      </c>
      <c r="AB21" s="161" t="str">
        <f t="shared" si="8"/>
        <v>+</v>
      </c>
      <c r="AC21" s="161" t="str">
        <f t="shared" si="9"/>
        <v>+</v>
      </c>
      <c r="AD21" s="161" t="str">
        <f t="shared" si="3"/>
        <v>+</v>
      </c>
      <c r="AE21" s="161" t="str">
        <f t="shared" si="10"/>
        <v>+</v>
      </c>
    </row>
    <row r="22" spans="3:31" s="210" customFormat="1" ht="16.5" thickBot="1">
      <c r="C22" s="190"/>
      <c r="D22" s="199"/>
      <c r="E22" s="200"/>
      <c r="F22" s="28"/>
      <c r="G22" s="28"/>
      <c r="H22" s="28"/>
      <c r="I22" s="201"/>
      <c r="J22" s="202"/>
      <c r="K22" s="203">
        <f>IF(Vragenlijst!L19="","",Vragenlijst!L19)</f>
      </c>
      <c r="L22" s="204">
        <f>IF(Vragenlijst!M19="","",Vragenlijst!M19)</f>
      </c>
      <c r="M22" s="205">
        <f>IF(Vragenlijst!N19="","",Vragenlijst!N19)</f>
      </c>
      <c r="N22" s="205">
        <f>IF(Vragenlijst!O19="","",Vragenlijst!O19)</f>
      </c>
      <c r="O22" s="205">
        <f>IF(Vragenlijst!P19="","",Vragenlijst!P19)</f>
      </c>
      <c r="P22" s="206"/>
      <c r="Q22" s="207"/>
      <c r="R22" s="208"/>
      <c r="S22" s="208"/>
      <c r="T22" s="208"/>
      <c r="U22" s="209"/>
      <c r="V22" s="159">
        <f>IF(Vragenlijst!W19="","",Vragenlijst!W19)</f>
        <v>0</v>
      </c>
      <c r="W22" s="207"/>
      <c r="X22" s="203"/>
      <c r="Y22" s="207"/>
      <c r="Z22" s="207"/>
      <c r="AA22" s="207"/>
      <c r="AB22" s="207"/>
      <c r="AC22" s="207"/>
      <c r="AD22" s="207"/>
      <c r="AE22" s="207"/>
    </row>
    <row r="23" spans="3:31" ht="18.75" thickBot="1">
      <c r="C23" s="190"/>
      <c r="D23" s="190"/>
      <c r="E23" s="215" t="str">
        <f>Vragenlijst!F20&amp;"  (maturityniveau "&amp;Vragenlijst!D20&amp;")"</f>
        <v>Website  (maturityniveau 0)</v>
      </c>
      <c r="F23" s="216"/>
      <c r="G23" s="217"/>
      <c r="H23" s="218"/>
      <c r="I23" s="24"/>
      <c r="J23" s="192"/>
      <c r="K23" s="193">
        <f>IF(Vragenlijst!L20="","",Vragenlijst!L20)</f>
      </c>
      <c r="L23" s="193">
        <f>IF(Vragenlijst!M20="","",Vragenlijst!M20)</f>
      </c>
      <c r="M23" s="193">
        <f>IF(Vragenlijst!N20="","",Vragenlijst!N20)</f>
        <v>0</v>
      </c>
      <c r="N23" s="193">
        <f>IF(Vragenlijst!O20="","",Vragenlijst!O20)</f>
        <v>4</v>
      </c>
      <c r="O23" s="193">
        <f>IF(Vragenlijst!P20="","",Vragenlijst!P20)</f>
        <v>10</v>
      </c>
      <c r="R23" s="162">
        <f>SUM(R24:T30)</f>
        <v>0</v>
      </c>
      <c r="S23" s="162">
        <v>7</v>
      </c>
      <c r="T23" s="162">
        <f>IF(ISBLANK(I23),"",O23)</f>
      </c>
      <c r="V23" s="159">
        <f>IF(Vragenlijst!W20="","",Vragenlijst!W20)</f>
        <v>0</v>
      </c>
      <c r="X23" s="157">
        <f>IF(AND(AND(I23&lt;&gt;"",L23=Y23-1),L23&gt;1),Y23,IF(L23&lt;Y23,"",IF(V23=O23,L23,IF(U23=N23,L23-1,""))))</f>
      </c>
      <c r="Y23" s="194">
        <f>IF($Y$9&gt;0,$Y$9,IF(S23&lt;&gt;Z23,0,IF(R23&lt;0,1,IF(R23&lt;N23,2,IF(R23&lt;O23,3,4)))))</f>
        <v>0</v>
      </c>
      <c r="Z23" s="161">
        <f>SUM(Z24:Z30)</f>
        <v>0</v>
      </c>
      <c r="AB23" s="195" t="str">
        <f>IF(X23=Y23-1,F23,"+")</f>
        <v>+</v>
      </c>
      <c r="AC23" s="161" t="str">
        <f>IF(X23=Y23,F23,"+")</f>
        <v>+</v>
      </c>
      <c r="AD23" s="161" t="str">
        <f>IF(AND(X23=Y23+1,V23=U23),F23,"+")</f>
        <v>+</v>
      </c>
      <c r="AE23" s="161" t="str">
        <f>IF(V23&lt;&gt;U23,F23,"+")</f>
        <v>+</v>
      </c>
    </row>
    <row r="24" spans="3:31" ht="16.5" thickBot="1">
      <c r="C24" s="190">
        <f>C21+1</f>
        <v>11</v>
      </c>
      <c r="D24" s="196" t="str">
        <f aca="true" t="shared" si="13" ref="D24:D30">IF(E24=AE24,K24,"x")</f>
        <v>x</v>
      </c>
      <c r="E24" s="211" t="str">
        <f>Vragenlijst!F21</f>
        <v>Op de website is de informatie over opleidingen volledig en actueel.</v>
      </c>
      <c r="F24" s="39">
        <f>IF(Vragenlijst!G21="","",Vragenlijst!G21)</f>
      </c>
      <c r="G24" s="40">
        <f>IF(Vragenlijst!H21="","",Vragenlijst!H21)</f>
      </c>
      <c r="H24" s="41">
        <f>IF(Vragenlijst!I21="","",Vragenlijst!I21)</f>
      </c>
      <c r="I24" s="198"/>
      <c r="K24" s="157">
        <f>IF(Vragenlijst!L21="","",Vragenlijst!L21)</f>
      </c>
      <c r="L24" s="158">
        <f>IF(Vragenlijst!M21="","",Vragenlijst!M21)</f>
        <v>2</v>
      </c>
      <c r="M24" s="159">
        <f>IF(Vragenlijst!N21="","",Vragenlijst!N21)</f>
        <v>-2</v>
      </c>
      <c r="N24" s="159">
        <f>IF(Vragenlijst!O21="","",Vragenlijst!O21)</f>
        <v>-1</v>
      </c>
      <c r="O24" s="159">
        <f>IF(Vragenlijst!P21="","",Vragenlijst!P21)</f>
        <v>0</v>
      </c>
      <c r="R24" s="162">
        <f aca="true" t="shared" si="14" ref="R24:T30">IF(F24="","",M24)</f>
      </c>
      <c r="S24" s="162">
        <f t="shared" si="14"/>
      </c>
      <c r="T24" s="162">
        <f t="shared" si="14"/>
      </c>
      <c r="U24" s="163">
        <f aca="true" t="shared" si="15" ref="U24:U30">SUM(R24:T24)</f>
        <v>0</v>
      </c>
      <c r="V24" s="159">
        <f>IF(Vragenlijst!W21="","",Vragenlijst!W21)</f>
        <v>0</v>
      </c>
      <c r="X24" s="157">
        <f t="shared" si="2"/>
      </c>
      <c r="Y24" s="161">
        <f>IF($Y$9=1,$Y$9,MAX(2,Y23))</f>
        <v>2</v>
      </c>
      <c r="Z24" s="161">
        <f aca="true" t="shared" si="16" ref="Z24:Z67">COUNTIF(F24:H24,"x")</f>
        <v>0</v>
      </c>
      <c r="AB24" s="161" t="str">
        <f aca="true" t="shared" si="17" ref="AB24:AB30">IF(X24=Y24,E24,"+")</f>
        <v>+</v>
      </c>
      <c r="AC24" s="161" t="str">
        <f aca="true" t="shared" si="18" ref="AC24:AC30">IF(X24&lt;Y24,E24,"+")</f>
        <v>+</v>
      </c>
      <c r="AD24" s="161" t="str">
        <f aca="true" t="shared" si="19" ref="AD24:AD59">IF(AND(X24=Y24+1,V24=U24),E24,"+")</f>
        <v>+</v>
      </c>
      <c r="AE24" s="161" t="str">
        <f aca="true" t="shared" si="20" ref="AE24:AE30">IF(V24&lt;&gt;U24,E24,"+")</f>
        <v>+</v>
      </c>
    </row>
    <row r="25" spans="3:31" ht="16.5" thickBot="1">
      <c r="C25" s="190">
        <f t="shared" si="11"/>
        <v>12</v>
      </c>
      <c r="D25" s="196" t="str">
        <f t="shared" si="13"/>
        <v>x</v>
      </c>
      <c r="E25" s="197" t="str">
        <f>Vragenlijst!F22</f>
        <v>De website bevat (globale) zelftesten voor beroepskeuze en/of leerkenmerken.</v>
      </c>
      <c r="F25" s="39">
        <f>IF(Vragenlijst!G22="","",Vragenlijst!G22)</f>
      </c>
      <c r="G25" s="40">
        <f>IF(Vragenlijst!H22="","",Vragenlijst!H22)</f>
      </c>
      <c r="H25" s="41">
        <f>IF(Vragenlijst!I22="","",Vragenlijst!I22)</f>
      </c>
      <c r="I25" s="198"/>
      <c r="K25" s="157">
        <f>IF(Vragenlijst!L22="","",Vragenlijst!L22)</f>
      </c>
      <c r="L25" s="158">
        <f>IF(Vragenlijst!M22="","",Vragenlijst!M22)</f>
        <v>2</v>
      </c>
      <c r="M25" s="159">
        <f>IF(Vragenlijst!N22="","",Vragenlijst!N22)</f>
        <v>0</v>
      </c>
      <c r="N25" s="159">
        <f>IF(Vragenlijst!O22="","",Vragenlijst!O22)</f>
        <v>0</v>
      </c>
      <c r="O25" s="159">
        <f>IF(Vragenlijst!P22="","",Vragenlijst!P22)</f>
        <v>0</v>
      </c>
      <c r="R25" s="162">
        <f t="shared" si="14"/>
      </c>
      <c r="S25" s="162">
        <f t="shared" si="14"/>
      </c>
      <c r="T25" s="162">
        <f t="shared" si="14"/>
      </c>
      <c r="U25" s="163">
        <f t="shared" si="15"/>
        <v>0</v>
      </c>
      <c r="V25" s="159">
        <f>IF(Vragenlijst!W22="","",Vragenlijst!W22)</f>
        <v>0</v>
      </c>
      <c r="X25" s="157">
        <f t="shared" si="2"/>
      </c>
      <c r="Y25" s="161">
        <f aca="true" t="shared" si="21" ref="Y25:Y30">IF($Y$9=1,$Y$9,MAX(2,Y24))</f>
        <v>2</v>
      </c>
      <c r="Z25" s="161">
        <f t="shared" si="16"/>
        <v>0</v>
      </c>
      <c r="AB25" s="161" t="str">
        <f t="shared" si="17"/>
        <v>+</v>
      </c>
      <c r="AC25" s="161" t="str">
        <f t="shared" si="18"/>
        <v>+</v>
      </c>
      <c r="AD25" s="161" t="str">
        <f t="shared" si="19"/>
        <v>+</v>
      </c>
      <c r="AE25" s="161" t="str">
        <f t="shared" si="20"/>
        <v>+</v>
      </c>
    </row>
    <row r="26" spans="3:31" ht="16.5" thickBot="1">
      <c r="C26" s="190">
        <f t="shared" si="11"/>
        <v>13</v>
      </c>
      <c r="D26" s="196" t="str">
        <f t="shared" si="13"/>
        <v>x</v>
      </c>
      <c r="E26" s="197" t="str">
        <f>Vragenlijst!F23</f>
        <v>De website biedt mogelijkheden om een proefrooster samen te stellen.</v>
      </c>
      <c r="F26" s="39">
        <f>IF(Vragenlijst!G23="","",Vragenlijst!G23)</f>
      </c>
      <c r="G26" s="40">
        <f>IF(Vragenlijst!H23="","",Vragenlijst!H23)</f>
      </c>
      <c r="H26" s="41">
        <f>IF(Vragenlijst!I23="","",Vragenlijst!I23)</f>
      </c>
      <c r="I26" s="198"/>
      <c r="K26" s="157">
        <f>IF(Vragenlijst!L23="","",Vragenlijst!L23)</f>
      </c>
      <c r="L26" s="158">
        <f>IF(Vragenlijst!M23="","",Vragenlijst!M23)</f>
        <v>3</v>
      </c>
      <c r="M26" s="159">
        <f>IF(Vragenlijst!N23="","",Vragenlijst!N23)</f>
        <v>0</v>
      </c>
      <c r="N26" s="159">
        <f>IF(Vragenlijst!O23="","",Vragenlijst!O23)</f>
        <v>1</v>
      </c>
      <c r="O26" s="159">
        <f>IF(Vragenlijst!P23="","",Vragenlijst!P23)</f>
        <v>2</v>
      </c>
      <c r="R26" s="162">
        <f t="shared" si="14"/>
      </c>
      <c r="S26" s="162">
        <f t="shared" si="14"/>
      </c>
      <c r="T26" s="162">
        <f t="shared" si="14"/>
      </c>
      <c r="U26" s="163">
        <f t="shared" si="15"/>
        <v>0</v>
      </c>
      <c r="V26" s="159">
        <f>IF(Vragenlijst!W23="","",Vragenlijst!W23)</f>
        <v>0</v>
      </c>
      <c r="X26" s="157">
        <f t="shared" si="2"/>
      </c>
      <c r="Y26" s="161">
        <f t="shared" si="21"/>
        <v>2</v>
      </c>
      <c r="Z26" s="161">
        <f t="shared" si="16"/>
        <v>0</v>
      </c>
      <c r="AB26" s="161" t="str">
        <f t="shared" si="17"/>
        <v>+</v>
      </c>
      <c r="AC26" s="161" t="str">
        <f t="shared" si="18"/>
        <v>+</v>
      </c>
      <c r="AD26" s="161" t="str">
        <f t="shared" si="19"/>
        <v>+</v>
      </c>
      <c r="AE26" s="161" t="str">
        <f t="shared" si="20"/>
        <v>+</v>
      </c>
    </row>
    <row r="27" spans="3:31" ht="30.75" thickBot="1">
      <c r="C27" s="190">
        <f t="shared" si="11"/>
        <v>14</v>
      </c>
      <c r="D27" s="196" t="str">
        <f t="shared" si="13"/>
        <v>x</v>
      </c>
      <c r="E27" s="197" t="str">
        <f>Vragenlijst!F24</f>
        <v>De website biedt mogelijkheden om voor gekozen opleiding een succesprognose te geven op basis van opgegeven leerkenmerken of de resultaten van gemaakte testen.</v>
      </c>
      <c r="F27" s="39">
        <f>IF(Vragenlijst!G24="","",Vragenlijst!G24)</f>
      </c>
      <c r="G27" s="40">
        <f>IF(Vragenlijst!H24="","",Vragenlijst!H24)</f>
      </c>
      <c r="H27" s="41">
        <f>IF(Vragenlijst!I24="","",Vragenlijst!I24)</f>
      </c>
      <c r="I27" s="198"/>
      <c r="K27" s="157">
        <f>IF(Vragenlijst!L24="","",Vragenlijst!L24)</f>
        <v>12</v>
      </c>
      <c r="L27" s="158">
        <f>IF(Vragenlijst!M24="","",Vragenlijst!M24)</f>
        <v>4</v>
      </c>
      <c r="M27" s="159">
        <f>IF(Vragenlijst!N24="","",Vragenlijst!N24)</f>
        <v>0</v>
      </c>
      <c r="N27" s="159">
        <f>IF(Vragenlijst!O24="","",Vragenlijst!O24)</f>
        <v>3</v>
      </c>
      <c r="O27" s="159">
        <f>IF(Vragenlijst!P24="","",Vragenlijst!P24)</f>
        <v>6</v>
      </c>
      <c r="R27" s="162">
        <f t="shared" si="14"/>
      </c>
      <c r="S27" s="162">
        <f t="shared" si="14"/>
      </c>
      <c r="T27" s="162">
        <f t="shared" si="14"/>
      </c>
      <c r="U27" s="163">
        <f t="shared" si="15"/>
        <v>0</v>
      </c>
      <c r="V27" s="159">
        <f>IF(Vragenlijst!W24="","",Vragenlijst!W24)</f>
        <v>0</v>
      </c>
      <c r="X27" s="157">
        <f t="shared" si="2"/>
      </c>
      <c r="Y27" s="161">
        <f t="shared" si="21"/>
        <v>2</v>
      </c>
      <c r="Z27" s="161">
        <f t="shared" si="16"/>
        <v>0</v>
      </c>
      <c r="AB27" s="161" t="str">
        <f t="shared" si="17"/>
        <v>+</v>
      </c>
      <c r="AC27" s="161" t="str">
        <f t="shared" si="18"/>
        <v>+</v>
      </c>
      <c r="AD27" s="161" t="str">
        <f t="shared" si="19"/>
        <v>+</v>
      </c>
      <c r="AE27" s="161" t="str">
        <f t="shared" si="20"/>
        <v>+</v>
      </c>
    </row>
    <row r="28" spans="3:31" ht="30.75" thickBot="1">
      <c r="C28" s="190">
        <f t="shared" si="11"/>
        <v>15</v>
      </c>
      <c r="D28" s="196" t="str">
        <f t="shared" si="13"/>
        <v>x</v>
      </c>
      <c r="E28" s="197" t="str">
        <f>Vragenlijst!F25</f>
        <v>Voor opleidingen, die niet op het roc worden gegeven wordt verwezen naar andere roc's in de buurt.</v>
      </c>
      <c r="F28" s="39">
        <f>IF(Vragenlijst!G25="","",Vragenlijst!G25)</f>
      </c>
      <c r="G28" s="40">
        <f>IF(Vragenlijst!H25="","",Vragenlijst!H25)</f>
      </c>
      <c r="H28" s="41">
        <f>IF(Vragenlijst!I25="","",Vragenlijst!I25)</f>
      </c>
      <c r="I28" s="198"/>
      <c r="K28" s="157">
        <f>IF(Vragenlijst!L25="","",Vragenlijst!L25)</f>
      </c>
      <c r="L28" s="158">
        <f>IF(Vragenlijst!M25="","",Vragenlijst!M25)</f>
        <v>3</v>
      </c>
      <c r="M28" s="159">
        <f>IF(Vragenlijst!N25="","",Vragenlijst!N25)</f>
        <v>0</v>
      </c>
      <c r="N28" s="159">
        <f>IF(Vragenlijst!O25="","",Vragenlijst!O25)</f>
        <v>1</v>
      </c>
      <c r="O28" s="159">
        <f>IF(Vragenlijst!P25="","",Vragenlijst!P25)</f>
        <v>2</v>
      </c>
      <c r="R28" s="162">
        <f t="shared" si="14"/>
      </c>
      <c r="S28" s="162">
        <f t="shared" si="14"/>
      </c>
      <c r="T28" s="162">
        <f t="shared" si="14"/>
      </c>
      <c r="U28" s="163">
        <f t="shared" si="15"/>
        <v>0</v>
      </c>
      <c r="V28" s="159">
        <f>IF(Vragenlijst!W25="","",Vragenlijst!W25)</f>
        <v>0</v>
      </c>
      <c r="X28" s="157">
        <f t="shared" si="2"/>
      </c>
      <c r="Y28" s="161">
        <f t="shared" si="21"/>
        <v>2</v>
      </c>
      <c r="Z28" s="161">
        <f t="shared" si="16"/>
        <v>0</v>
      </c>
      <c r="AB28" s="161" t="str">
        <f t="shared" si="17"/>
        <v>+</v>
      </c>
      <c r="AC28" s="161" t="str">
        <f t="shared" si="18"/>
        <v>+</v>
      </c>
      <c r="AD28" s="161" t="str">
        <f t="shared" si="19"/>
        <v>+</v>
      </c>
      <c r="AE28" s="161" t="str">
        <f t="shared" si="20"/>
        <v>+</v>
      </c>
    </row>
    <row r="29" spans="3:31" ht="16.5" thickBot="1">
      <c r="C29" s="190">
        <f t="shared" si="11"/>
        <v>16</v>
      </c>
      <c r="D29" s="196" t="str">
        <f t="shared" si="13"/>
        <v>x</v>
      </c>
      <c r="E29" s="197" t="str">
        <f>Vragenlijst!F26</f>
        <v>De belangstelling voor een opleiding op de website wordt bijgehouden.</v>
      </c>
      <c r="F29" s="39">
        <f>IF(Vragenlijst!G26="","",Vragenlijst!G26)</f>
      </c>
      <c r="G29" s="40">
        <f>IF(Vragenlijst!H26="","",Vragenlijst!H26)</f>
      </c>
      <c r="H29" s="41">
        <f>IF(Vragenlijst!I26="","",Vragenlijst!I26)</f>
      </c>
      <c r="I29" s="198"/>
      <c r="K29" s="157">
        <f>IF(Vragenlijst!L26="","",Vragenlijst!L26)</f>
      </c>
      <c r="L29" s="158">
        <f>IF(Vragenlijst!M26="","",Vragenlijst!M26)</f>
        <v>2</v>
      </c>
      <c r="M29" s="159">
        <f>IF(Vragenlijst!N26="","",Vragenlijst!N26)</f>
        <v>-1</v>
      </c>
      <c r="N29" s="159">
        <f>IF(Vragenlijst!O26="","",Vragenlijst!O26)</f>
        <v>0</v>
      </c>
      <c r="O29" s="159">
        <f>IF(Vragenlijst!P26="","",Vragenlijst!P26)</f>
        <v>0</v>
      </c>
      <c r="R29" s="162">
        <f t="shared" si="14"/>
      </c>
      <c r="S29" s="162">
        <f t="shared" si="14"/>
      </c>
      <c r="T29" s="162">
        <f t="shared" si="14"/>
      </c>
      <c r="U29" s="163">
        <f t="shared" si="15"/>
        <v>0</v>
      </c>
      <c r="V29" s="159">
        <f>IF(Vragenlijst!W26="","",Vragenlijst!W26)</f>
        <v>0</v>
      </c>
      <c r="X29" s="157">
        <f t="shared" si="2"/>
      </c>
      <c r="Y29" s="161">
        <f t="shared" si="21"/>
        <v>2</v>
      </c>
      <c r="Z29" s="161">
        <f t="shared" si="16"/>
        <v>0</v>
      </c>
      <c r="AB29" s="161" t="str">
        <f t="shared" si="17"/>
        <v>+</v>
      </c>
      <c r="AC29" s="161" t="str">
        <f t="shared" si="18"/>
        <v>+</v>
      </c>
      <c r="AD29" s="161" t="str">
        <f t="shared" si="19"/>
        <v>+</v>
      </c>
      <c r="AE29" s="161" t="str">
        <f t="shared" si="20"/>
        <v>+</v>
      </c>
    </row>
    <row r="30" spans="3:31" ht="16.5" thickBot="1">
      <c r="C30" s="190">
        <f t="shared" si="11"/>
        <v>17</v>
      </c>
      <c r="D30" s="196" t="str">
        <f t="shared" si="13"/>
        <v>x</v>
      </c>
      <c r="E30" s="197" t="str">
        <f>Vragenlijst!F27</f>
        <v>De belangstelling op de website wordt vertaald in een aanmeldingsprognose.</v>
      </c>
      <c r="F30" s="39">
        <f>IF(Vragenlijst!G27="","",Vragenlijst!G27)</f>
      </c>
      <c r="G30" s="40">
        <f>IF(Vragenlijst!H27="","",Vragenlijst!H27)</f>
      </c>
      <c r="H30" s="41">
        <f>IF(Vragenlijst!I27="","",Vragenlijst!I27)</f>
      </c>
      <c r="I30" s="198"/>
      <c r="K30" s="157">
        <f>IF(Vragenlijst!L27="","",Vragenlijst!L27)</f>
        <v>16</v>
      </c>
      <c r="L30" s="158">
        <f>IF(Vragenlijst!M27="","",Vragenlijst!M27)</f>
        <v>3</v>
      </c>
      <c r="M30" s="159">
        <f>IF(Vragenlijst!N27="","",Vragenlijst!N27)</f>
        <v>0</v>
      </c>
      <c r="N30" s="159">
        <f>IF(Vragenlijst!O27="","",Vragenlijst!O27)</f>
        <v>1</v>
      </c>
      <c r="O30" s="159">
        <f>IF(Vragenlijst!P27="","",Vragenlijst!P27)</f>
        <v>2</v>
      </c>
      <c r="R30" s="162">
        <f t="shared" si="14"/>
      </c>
      <c r="S30" s="162">
        <f t="shared" si="14"/>
      </c>
      <c r="T30" s="162">
        <f t="shared" si="14"/>
      </c>
      <c r="U30" s="163">
        <f t="shared" si="15"/>
        <v>0</v>
      </c>
      <c r="V30" s="159">
        <f>IF(Vragenlijst!W27="","",Vragenlijst!W27)</f>
        <v>0</v>
      </c>
      <c r="X30" s="157">
        <f t="shared" si="2"/>
      </c>
      <c r="Y30" s="161">
        <f t="shared" si="21"/>
        <v>2</v>
      </c>
      <c r="Z30" s="161">
        <f t="shared" si="16"/>
        <v>0</v>
      </c>
      <c r="AB30" s="161" t="str">
        <f t="shared" si="17"/>
        <v>+</v>
      </c>
      <c r="AC30" s="161" t="str">
        <f t="shared" si="18"/>
        <v>+</v>
      </c>
      <c r="AD30" s="161" t="str">
        <f t="shared" si="19"/>
        <v>+</v>
      </c>
      <c r="AE30" s="161" t="str">
        <f t="shared" si="20"/>
        <v>+</v>
      </c>
    </row>
    <row r="31" spans="3:31" s="210" customFormat="1" ht="16.5" thickBot="1">
      <c r="C31" s="190"/>
      <c r="D31" s="199"/>
      <c r="E31" s="200"/>
      <c r="F31" s="28"/>
      <c r="G31" s="28"/>
      <c r="H31" s="28"/>
      <c r="I31" s="201"/>
      <c r="J31" s="202"/>
      <c r="K31" s="203">
        <f>IF(Vragenlijst!L28="","",Vragenlijst!L28)</f>
      </c>
      <c r="L31" s="204">
        <f>IF(Vragenlijst!M28="","",Vragenlijst!M28)</f>
      </c>
      <c r="M31" s="205">
        <f>IF(Vragenlijst!N28="","",Vragenlijst!N28)</f>
      </c>
      <c r="N31" s="205">
        <f>IF(Vragenlijst!O28="","",Vragenlijst!O28)</f>
      </c>
      <c r="O31" s="205">
        <f>IF(Vragenlijst!P28="","",Vragenlijst!P28)</f>
      </c>
      <c r="P31" s="206"/>
      <c r="Q31" s="207"/>
      <c r="R31" s="208"/>
      <c r="S31" s="208"/>
      <c r="T31" s="208"/>
      <c r="U31" s="209"/>
      <c r="V31" s="159">
        <f>IF(Vragenlijst!W28="","",Vragenlijst!W28)</f>
        <v>0</v>
      </c>
      <c r="W31" s="207"/>
      <c r="X31" s="203"/>
      <c r="Y31" s="207"/>
      <c r="Z31" s="207"/>
      <c r="AA31" s="207"/>
      <c r="AB31" s="207"/>
      <c r="AC31" s="207"/>
      <c r="AD31" s="207"/>
      <c r="AE31" s="207"/>
    </row>
    <row r="32" spans="3:31" ht="18.75" thickBot="1">
      <c r="C32" s="190"/>
      <c r="D32" s="190"/>
      <c r="E32" s="215" t="str">
        <f>Vragenlijst!F29&amp;"  (maturityniveau "&amp;Vragenlijst!D29&amp;")"</f>
        <v>Open dagen  (maturityniveau 0)</v>
      </c>
      <c r="F32" s="216"/>
      <c r="G32" s="217"/>
      <c r="H32" s="218"/>
      <c r="I32" s="24"/>
      <c r="J32" s="192"/>
      <c r="K32" s="193">
        <f>IF(Vragenlijst!L29="","",Vragenlijst!L29)</f>
      </c>
      <c r="L32" s="193">
        <f>IF(Vragenlijst!M29="","",Vragenlijst!M29)</f>
      </c>
      <c r="M32" s="193">
        <f>IF(Vragenlijst!N29="","",Vragenlijst!N29)</f>
        <v>0</v>
      </c>
      <c r="N32" s="193">
        <f>IF(Vragenlijst!O29="","",Vragenlijst!O29)</f>
        <v>5</v>
      </c>
      <c r="O32" s="193">
        <f>IF(Vragenlijst!P29="","",Vragenlijst!P29)</f>
        <v>12</v>
      </c>
      <c r="R32" s="162">
        <f>SUM(R33:T37)</f>
        <v>0</v>
      </c>
      <c r="S32" s="162">
        <v>5</v>
      </c>
      <c r="T32" s="162">
        <f>IF(ISBLANK(I32),"",O32)</f>
      </c>
      <c r="V32" s="159">
        <f>IF(Vragenlijst!W29="","",Vragenlijst!W29)</f>
        <v>0</v>
      </c>
      <c r="X32" s="157">
        <f>IF(AND(AND(I32&lt;&gt;"",L32=Y32-1),L32&gt;1),Y32,IF(L32&lt;Y32,"",IF(V32=O32,L32,IF(U32=N32,L32-1,""))))</f>
      </c>
      <c r="Y32" s="194">
        <f>IF($Y$9&gt;0,$Y$9,IF(S32&lt;&gt;Z32,0,IF(R32&lt;0,1,IF(R32&lt;N32,2,IF(R32&lt;O32,3,4)))))</f>
        <v>0</v>
      </c>
      <c r="Z32" s="161">
        <f>SUM(Z33:Z37)</f>
        <v>0</v>
      </c>
      <c r="AB32" s="195" t="str">
        <f>IF(X32=Y32-1,F32,"+")</f>
        <v>+</v>
      </c>
      <c r="AC32" s="161" t="str">
        <f>IF(X32=Y32,F32,"+")</f>
        <v>+</v>
      </c>
      <c r="AD32" s="161" t="str">
        <f>IF(AND(X32=Y32+1,V32=U32),F32,"+")</f>
        <v>+</v>
      </c>
      <c r="AE32" s="161" t="str">
        <f>IF(V32&lt;&gt;U32,F32,"+")</f>
        <v>+</v>
      </c>
    </row>
    <row r="33" spans="3:31" ht="30.75" thickBot="1">
      <c r="C33" s="190">
        <f>C30+1</f>
        <v>18</v>
      </c>
      <c r="D33" s="196" t="str">
        <f>IF(E33=AE33,K33,"x")</f>
        <v>x</v>
      </c>
      <c r="E33" s="197" t="str">
        <f>Vragenlijst!F30</f>
        <v>Tijdens open dagen wordt per opleiding bijgehouden hoeveel bezoekers er zijn geweest.</v>
      </c>
      <c r="F33" s="39">
        <f>IF(Vragenlijst!G30="","",Vragenlijst!G30)</f>
      </c>
      <c r="G33" s="40">
        <f>IF(Vragenlijst!H30="","",Vragenlijst!H30)</f>
      </c>
      <c r="H33" s="41">
        <f>IF(Vragenlijst!I30="","",Vragenlijst!I30)</f>
      </c>
      <c r="I33" s="198"/>
      <c r="K33" s="157">
        <f>IF(Vragenlijst!L30="","",Vragenlijst!L30)</f>
      </c>
      <c r="L33" s="158">
        <f>IF(Vragenlijst!M30="","",Vragenlijst!M30)</f>
        <v>2</v>
      </c>
      <c r="M33" s="159">
        <f>IF(Vragenlijst!N30="","",Vragenlijst!N30)</f>
        <v>-2</v>
      </c>
      <c r="N33" s="159">
        <f>IF(Vragenlijst!O30="","",Vragenlijst!O30)</f>
        <v>0</v>
      </c>
      <c r="O33" s="159">
        <f>IF(Vragenlijst!P30="","",Vragenlijst!P30)</f>
        <v>0</v>
      </c>
      <c r="R33" s="162">
        <f aca="true" t="shared" si="22" ref="R33:T37">IF(F33="","",M33)</f>
      </c>
      <c r="S33" s="162">
        <f t="shared" si="22"/>
      </c>
      <c r="T33" s="162">
        <f t="shared" si="22"/>
      </c>
      <c r="U33" s="163">
        <f>SUM(R33:T33)</f>
        <v>0</v>
      </c>
      <c r="V33" s="159">
        <f>IF(Vragenlijst!W30="","",Vragenlijst!W30)</f>
        <v>0</v>
      </c>
      <c r="X33" s="157">
        <f>IF(Z33=0,"",IF(F33&lt;&gt;"",IF(OR(L33=1,L33&gt;Y33),"",0),IF(AND(G33&lt;&gt;"",L33&gt;1),L33-1,IF(AND(AND(H33&lt;&gt;"",L33&lt;Y33),L33&gt;1),Y33,L33))))</f>
      </c>
      <c r="Y33" s="161">
        <f>IF($Y$9=1,$Y$9,MAX(2,Y32))</f>
        <v>2</v>
      </c>
      <c r="Z33" s="161">
        <f t="shared" si="16"/>
        <v>0</v>
      </c>
      <c r="AB33" s="161" t="str">
        <f>IF(X33=Y33,E33,"+")</f>
        <v>+</v>
      </c>
      <c r="AC33" s="161" t="str">
        <f>IF(X33&lt;Y33,E33,"+")</f>
        <v>+</v>
      </c>
      <c r="AD33" s="161" t="str">
        <f t="shared" si="19"/>
        <v>+</v>
      </c>
      <c r="AE33" s="161" t="str">
        <f>IF(V33&lt;&gt;U33,E33,"+")</f>
        <v>+</v>
      </c>
    </row>
    <row r="34" spans="3:31" ht="30.75" thickBot="1">
      <c r="C34" s="190">
        <f t="shared" si="11"/>
        <v>19</v>
      </c>
      <c r="D34" s="196" t="str">
        <f>IF(E34=AE34,K34,"x")</f>
        <v>x</v>
      </c>
      <c r="E34" s="197" t="str">
        <f>Vragenlijst!F31</f>
        <v>Tijdens open dagen wordt per opleiding de belangstelling van potentiële studenten geregistreerd.</v>
      </c>
      <c r="F34" s="39">
        <f>IF(Vragenlijst!G31="","",Vragenlijst!G31)</f>
      </c>
      <c r="G34" s="40">
        <f>IF(Vragenlijst!H31="","",Vragenlijst!H31)</f>
      </c>
      <c r="H34" s="41">
        <f>IF(Vragenlijst!I31="","",Vragenlijst!I31)</f>
      </c>
      <c r="I34" s="198"/>
      <c r="K34" s="157">
        <f>IF(Vragenlijst!L31="","",Vragenlijst!L31)</f>
      </c>
      <c r="L34" s="158">
        <f>IF(Vragenlijst!M31="","",Vragenlijst!M31)</f>
        <v>3</v>
      </c>
      <c r="M34" s="159">
        <f>IF(Vragenlijst!N31="","",Vragenlijst!N31)</f>
        <v>0</v>
      </c>
      <c r="N34" s="159">
        <f>IF(Vragenlijst!O31="","",Vragenlijst!O31)</f>
        <v>1</v>
      </c>
      <c r="O34" s="159">
        <f>IF(Vragenlijst!P31="","",Vragenlijst!P31)</f>
        <v>2</v>
      </c>
      <c r="R34" s="162">
        <f t="shared" si="22"/>
      </c>
      <c r="S34" s="162">
        <f t="shared" si="22"/>
      </c>
      <c r="T34" s="162">
        <f t="shared" si="22"/>
      </c>
      <c r="U34" s="163">
        <f>SUM(R34:T34)</f>
        <v>0</v>
      </c>
      <c r="V34" s="159">
        <f>IF(Vragenlijst!W31="","",Vragenlijst!W31)</f>
        <v>0</v>
      </c>
      <c r="X34" s="157">
        <f t="shared" si="2"/>
      </c>
      <c r="Y34" s="161">
        <f>IF($Y$9=1,$Y$9,MAX(2,Y33))</f>
        <v>2</v>
      </c>
      <c r="Z34" s="161">
        <f t="shared" si="16"/>
        <v>0</v>
      </c>
      <c r="AB34" s="161" t="str">
        <f>IF(X34=Y34,E34,"+")</f>
        <v>+</v>
      </c>
      <c r="AC34" s="161" t="str">
        <f>IF(X34&lt;Y34,E34,"+")</f>
        <v>+</v>
      </c>
      <c r="AD34" s="161" t="str">
        <f t="shared" si="19"/>
        <v>+</v>
      </c>
      <c r="AE34" s="161" t="str">
        <f>IF(V34&lt;&gt;U34,E34,"+")</f>
        <v>+</v>
      </c>
    </row>
    <row r="35" spans="3:31" ht="30.75" thickBot="1">
      <c r="C35" s="190">
        <f t="shared" si="11"/>
        <v>20</v>
      </c>
      <c r="D35" s="196" t="str">
        <f>IF(E35=AE35,K35,"x")</f>
        <v>x</v>
      </c>
      <c r="E35" s="197" t="str">
        <f>Vragenlijst!F32</f>
        <v>Na een open dag krijgen potentiële studenten een followup (brief of mail) met aanvullende informatie.</v>
      </c>
      <c r="F35" s="39">
        <f>IF(Vragenlijst!G32="","",Vragenlijst!G32)</f>
      </c>
      <c r="G35" s="40">
        <f>IF(Vragenlijst!H32="","",Vragenlijst!H32)</f>
      </c>
      <c r="H35" s="41">
        <f>IF(Vragenlijst!I32="","",Vragenlijst!I32)</f>
      </c>
      <c r="I35" s="198"/>
      <c r="K35" s="157">
        <f>IF(Vragenlijst!L32="","",Vragenlijst!L32)</f>
        <v>19</v>
      </c>
      <c r="L35" s="158">
        <f>IF(Vragenlijst!M32="","",Vragenlijst!M32)</f>
        <v>3</v>
      </c>
      <c r="M35" s="159">
        <f>IF(Vragenlijst!N32="","",Vragenlijst!N32)</f>
        <v>0</v>
      </c>
      <c r="N35" s="159">
        <f>IF(Vragenlijst!O32="","",Vragenlijst!O32)</f>
        <v>1</v>
      </c>
      <c r="O35" s="159">
        <f>IF(Vragenlijst!P32="","",Vragenlijst!P32)</f>
        <v>2</v>
      </c>
      <c r="R35" s="162">
        <f t="shared" si="22"/>
      </c>
      <c r="S35" s="162">
        <f t="shared" si="22"/>
      </c>
      <c r="T35" s="162">
        <f t="shared" si="22"/>
      </c>
      <c r="U35" s="163">
        <f>SUM(R35:T35)</f>
        <v>0</v>
      </c>
      <c r="V35" s="159">
        <f>IF(Vragenlijst!W32="","",Vragenlijst!W32)</f>
        <v>0</v>
      </c>
      <c r="X35" s="157">
        <f t="shared" si="2"/>
      </c>
      <c r="Y35" s="161">
        <f>IF($Y$9=1,$Y$9,MAX(2,Y34))</f>
        <v>2</v>
      </c>
      <c r="Z35" s="161">
        <f t="shared" si="16"/>
        <v>0</v>
      </c>
      <c r="AB35" s="161" t="str">
        <f>IF(X35=Y35,E35,"+")</f>
        <v>+</v>
      </c>
      <c r="AC35" s="161" t="str">
        <f>IF(X35&lt;Y35,E35,"+")</f>
        <v>+</v>
      </c>
      <c r="AD35" s="161" t="str">
        <f t="shared" si="19"/>
        <v>+</v>
      </c>
      <c r="AE35" s="161" t="str">
        <f>IF(V35&lt;&gt;U35,E35,"+")</f>
        <v>+</v>
      </c>
    </row>
    <row r="36" spans="3:31" ht="30.75" thickBot="1">
      <c r="C36" s="190">
        <f t="shared" si="11"/>
        <v>21</v>
      </c>
      <c r="D36" s="196" t="str">
        <f>IF(E36=AE36,K36,"x")</f>
        <v>x</v>
      </c>
      <c r="E36" s="197" t="str">
        <f>Vragenlijst!F33</f>
        <v>Belangstelling van potentiële studenten tijdens open dagen wordt vertaald in een aanmeldingsprognose per opleiding(sdomein).</v>
      </c>
      <c r="F36" s="39">
        <f>IF(Vragenlijst!G33="","",Vragenlijst!G33)</f>
      </c>
      <c r="G36" s="40">
        <f>IF(Vragenlijst!H33="","",Vragenlijst!H33)</f>
      </c>
      <c r="H36" s="41">
        <f>IF(Vragenlijst!I33="","",Vragenlijst!I33)</f>
      </c>
      <c r="I36" s="198"/>
      <c r="K36" s="157">
        <f>IF(Vragenlijst!L33="","",Vragenlijst!L33)</f>
        <v>19</v>
      </c>
      <c r="L36" s="158">
        <f>IF(Vragenlijst!M33="","",Vragenlijst!M33)</f>
        <v>3</v>
      </c>
      <c r="M36" s="159">
        <f>IF(Vragenlijst!N33="","",Vragenlijst!N33)</f>
        <v>0</v>
      </c>
      <c r="N36" s="159">
        <f>IF(Vragenlijst!O33="","",Vragenlijst!O33)</f>
        <v>1</v>
      </c>
      <c r="O36" s="159">
        <f>IF(Vragenlijst!P33="","",Vragenlijst!P33)</f>
        <v>2</v>
      </c>
      <c r="R36" s="162">
        <f t="shared" si="22"/>
      </c>
      <c r="S36" s="162">
        <f t="shared" si="22"/>
      </c>
      <c r="T36" s="162">
        <f t="shared" si="22"/>
      </c>
      <c r="U36" s="163">
        <f>SUM(R36:T36)</f>
        <v>0</v>
      </c>
      <c r="V36" s="159">
        <f>IF(Vragenlijst!W33="","",Vragenlijst!W33)</f>
        <v>0</v>
      </c>
      <c r="X36" s="157">
        <f t="shared" si="2"/>
      </c>
      <c r="Y36" s="161">
        <f>IF($Y$9=1,$Y$9,MAX(2,Y35))</f>
        <v>2</v>
      </c>
      <c r="Z36" s="161">
        <f t="shared" si="16"/>
        <v>0</v>
      </c>
      <c r="AB36" s="161" t="str">
        <f>IF(X36=Y36,E36,"+")</f>
        <v>+</v>
      </c>
      <c r="AC36" s="161" t="str">
        <f>IF(X36&lt;Y36,E36,"+")</f>
        <v>+</v>
      </c>
      <c r="AD36" s="161" t="str">
        <f t="shared" si="19"/>
        <v>+</v>
      </c>
      <c r="AE36" s="161" t="str">
        <f>IF(V36&lt;&gt;U36,E36,"+")</f>
        <v>+</v>
      </c>
    </row>
    <row r="37" spans="3:31" ht="30.75" thickBot="1">
      <c r="C37" s="190">
        <f t="shared" si="11"/>
        <v>22</v>
      </c>
      <c r="D37" s="196" t="str">
        <f>IF(E37=AE37,K37,"x")</f>
        <v>x</v>
      </c>
      <c r="E37" s="197" t="str">
        <f>Vragenlijst!F34</f>
        <v>Tijdens open dagen kunnen belangstellenden op locatie met augmented reality informatie krijgen over de opleidingen op hun mobiel device.</v>
      </c>
      <c r="F37" s="39">
        <f>IF(Vragenlijst!G34="","",Vragenlijst!G34)</f>
      </c>
      <c r="G37" s="40">
        <f>IF(Vragenlijst!H34="","",Vragenlijst!H34)</f>
      </c>
      <c r="H37" s="41">
        <f>IF(Vragenlijst!I34="","",Vragenlijst!I34)</f>
      </c>
      <c r="I37" s="198"/>
      <c r="K37" s="157">
        <f>IF(Vragenlijst!L34="","",Vragenlijst!L34)</f>
      </c>
      <c r="L37" s="158">
        <f>IF(Vragenlijst!M34="","",Vragenlijst!M34)</f>
        <v>4</v>
      </c>
      <c r="M37" s="159">
        <f>IF(Vragenlijst!N34="","",Vragenlijst!N34)</f>
        <v>0</v>
      </c>
      <c r="N37" s="159">
        <f>IF(Vragenlijst!O34="","",Vragenlijst!O34)</f>
        <v>3</v>
      </c>
      <c r="O37" s="159">
        <f>IF(Vragenlijst!P34="","",Vragenlijst!P34)</f>
        <v>6</v>
      </c>
      <c r="R37" s="162">
        <f t="shared" si="22"/>
      </c>
      <c r="S37" s="162">
        <f t="shared" si="22"/>
      </c>
      <c r="T37" s="162">
        <f t="shared" si="22"/>
      </c>
      <c r="U37" s="163">
        <f>SUM(R37:T37)</f>
        <v>0</v>
      </c>
      <c r="V37" s="159">
        <f>IF(Vragenlijst!W34="","",Vragenlijst!W34)</f>
        <v>0</v>
      </c>
      <c r="X37" s="157">
        <f t="shared" si="2"/>
      </c>
      <c r="Y37" s="161">
        <f>IF($Y$9=1,$Y$9,MAX(2,Y36))</f>
        <v>2</v>
      </c>
      <c r="Z37" s="161">
        <f t="shared" si="16"/>
        <v>0</v>
      </c>
      <c r="AB37" s="161" t="str">
        <f>IF(X37=Y37,E37,"+")</f>
        <v>+</v>
      </c>
      <c r="AC37" s="161" t="str">
        <f>IF(X37&lt;Y37,E37,"+")</f>
        <v>+</v>
      </c>
      <c r="AD37" s="161" t="str">
        <f t="shared" si="19"/>
        <v>+</v>
      </c>
      <c r="AE37" s="161" t="str">
        <f>IF(V37&lt;&gt;U37,E37,"+")</f>
        <v>+</v>
      </c>
    </row>
    <row r="38" spans="3:31" s="210" customFormat="1" ht="16.5" thickBot="1">
      <c r="C38" s="190"/>
      <c r="D38" s="190"/>
      <c r="E38" s="200"/>
      <c r="F38" s="28"/>
      <c r="G38" s="28"/>
      <c r="H38" s="28"/>
      <c r="I38" s="201"/>
      <c r="J38" s="202"/>
      <c r="K38" s="203">
        <f>IF(Vragenlijst!L35="","",Vragenlijst!L35)</f>
      </c>
      <c r="L38" s="204">
        <f>IF(Vragenlijst!M35="","",Vragenlijst!M35)</f>
      </c>
      <c r="M38" s="205">
        <f>IF(Vragenlijst!N35="","",Vragenlijst!N35)</f>
      </c>
      <c r="N38" s="205">
        <f>IF(Vragenlijst!O35="","",Vragenlijst!O35)</f>
      </c>
      <c r="O38" s="205">
        <f>IF(Vragenlijst!P35="","",Vragenlijst!P35)</f>
      </c>
      <c r="P38" s="206"/>
      <c r="Q38" s="207"/>
      <c r="R38" s="208"/>
      <c r="S38" s="208"/>
      <c r="T38" s="208"/>
      <c r="U38" s="209"/>
      <c r="V38" s="159">
        <f>IF(Vragenlijst!W35="","",Vragenlijst!W35)</f>
        <v>0</v>
      </c>
      <c r="W38" s="207"/>
      <c r="X38" s="203"/>
      <c r="Y38" s="207"/>
      <c r="Z38" s="207"/>
      <c r="AA38" s="207"/>
      <c r="AB38" s="207"/>
      <c r="AC38" s="207"/>
      <c r="AD38" s="207"/>
      <c r="AE38" s="207"/>
    </row>
    <row r="39" spans="3:31" ht="18.75" thickBot="1">
      <c r="C39" s="190"/>
      <c r="D39" s="196" t="str">
        <f>Vragenlijst!F36&amp;"  (maturityniveau "&amp;Vragenlijst!D36&amp;")"</f>
        <v>Aanmelding  (maturityniveau 0)</v>
      </c>
      <c r="E39" s="215" t="str">
        <f>Vragenlijst!F36&amp;"  (maturityniveau "&amp;Vragenlijst!D36&amp;")"</f>
        <v>Aanmelding  (maturityniveau 0)</v>
      </c>
      <c r="F39" s="216"/>
      <c r="G39" s="217"/>
      <c r="H39" s="218"/>
      <c r="I39" s="24"/>
      <c r="J39" s="192"/>
      <c r="K39" s="193">
        <f>IF(Vragenlijst!L36="","",Vragenlijst!L36)</f>
      </c>
      <c r="L39" s="193">
        <f>IF(Vragenlijst!M36="","",Vragenlijst!M36)</f>
      </c>
      <c r="M39" s="193">
        <f>IF(Vragenlijst!N36="","",Vragenlijst!N36)</f>
        <v>0</v>
      </c>
      <c r="N39" s="193">
        <f>IF(Vragenlijst!O36="","",Vragenlijst!O36)</f>
        <v>5</v>
      </c>
      <c r="O39" s="193">
        <f>IF(Vragenlijst!P36="","",Vragenlijst!P36)</f>
        <v>12</v>
      </c>
      <c r="R39" s="162">
        <f>SUM(R40:T47)</f>
        <v>0</v>
      </c>
      <c r="S39" s="162">
        <v>8</v>
      </c>
      <c r="T39" s="162">
        <f>IF(ISBLANK(I39),"",O39)</f>
      </c>
      <c r="V39" s="159">
        <f>IF(Vragenlijst!W36="","",Vragenlijst!W36)</f>
        <v>0</v>
      </c>
      <c r="X39" s="157">
        <f>IF(Z39=0,"",IF(G39&lt;&gt;"",IF(OR(L39=1,L39&gt;Y39),"",0),IF(AND(H39&lt;&gt;"",L39&gt;1),L39-1,IF(AND(AND(I39&lt;&gt;"",L39&lt;Y39),L39&gt;1),Y39,L39))))</f>
      </c>
      <c r="Y39" s="194">
        <f>IF($Y$9&gt;0,$Y$9,IF(S39&lt;&gt;Z39,0,IF(R39&lt;0,1,IF(R39&lt;N39,2,IF(R39&lt;O39,3,4)))))</f>
        <v>0</v>
      </c>
      <c r="Z39" s="161">
        <f>SUM(Z40:Z47)</f>
        <v>0</v>
      </c>
      <c r="AB39" s="195" t="str">
        <f>IF(X39=Y39-1,F39,"+")</f>
        <v>+</v>
      </c>
      <c r="AC39" s="161" t="str">
        <f>IF(X39=Y39,F39,"+")</f>
        <v>+</v>
      </c>
      <c r="AD39" s="161" t="str">
        <f>IF(AND(X39=Y39+1,V39=U39),F39,"+")</f>
        <v>+</v>
      </c>
      <c r="AE39" s="161" t="str">
        <f>IF(V39&lt;&gt;U39,F39,"+")</f>
        <v>+</v>
      </c>
    </row>
    <row r="40" spans="3:31" ht="16.5" thickBot="1">
      <c r="C40" s="190">
        <f>C37+1</f>
        <v>23</v>
      </c>
      <c r="D40" s="196" t="str">
        <f aca="true" t="shared" si="23" ref="D40:D47">IF(E40=AE40,K40,"x")</f>
        <v>x</v>
      </c>
      <c r="E40" s="197" t="str">
        <f>Vragenlijst!F37</f>
        <v>Het is mogelijk om een digitale aanmelding te doen via de website.</v>
      </c>
      <c r="F40" s="39">
        <f>IF(Vragenlijst!G37="","",Vragenlijst!G37)</f>
      </c>
      <c r="G40" s="40">
        <f>IF(Vragenlijst!H37="","",Vragenlijst!H37)</f>
      </c>
      <c r="H40" s="41">
        <f>IF(Vragenlijst!I37="","",Vragenlijst!I37)</f>
      </c>
      <c r="I40" s="198"/>
      <c r="K40" s="157">
        <f>IF(Vragenlijst!L37="","",Vragenlijst!L37)</f>
      </c>
      <c r="L40" s="158">
        <f>IF(Vragenlijst!M37="","",Vragenlijst!M37)</f>
        <v>2</v>
      </c>
      <c r="M40" s="159">
        <f>IF(Vragenlijst!N37="","",Vragenlijst!N37)</f>
        <v>-2</v>
      </c>
      <c r="N40" s="159">
        <f>IF(Vragenlijst!O37="","",Vragenlijst!O37)</f>
        <v>0</v>
      </c>
      <c r="O40" s="159">
        <f>IF(Vragenlijst!P37="","",Vragenlijst!P37)</f>
        <v>0</v>
      </c>
      <c r="R40" s="162">
        <f>IF(F40="","",M40)</f>
      </c>
      <c r="S40" s="162">
        <f>IF(G40="","",N40)</f>
      </c>
      <c r="T40" s="162">
        <f>IF(H40="","",O40)</f>
      </c>
      <c r="U40" s="163">
        <f aca="true" t="shared" si="24" ref="U40:U47">SUM(R40:T40)</f>
        <v>0</v>
      </c>
      <c r="V40" s="159">
        <f>IF(Vragenlijst!W37="","",Vragenlijst!W37)</f>
        <v>0</v>
      </c>
      <c r="X40" s="157">
        <f t="shared" si="2"/>
      </c>
      <c r="Y40" s="161">
        <f aca="true" t="shared" si="25" ref="Y40:Y47">IF($Y$9=1,$Y$9,MAX(2,Y39))</f>
        <v>2</v>
      </c>
      <c r="Z40" s="161">
        <f t="shared" si="16"/>
        <v>0</v>
      </c>
      <c r="AB40" s="161" t="str">
        <f aca="true" t="shared" si="26" ref="AB40:AB47">IF(X40=Y40,E40,"+")</f>
        <v>+</v>
      </c>
      <c r="AC40" s="161" t="str">
        <f aca="true" t="shared" si="27" ref="AC40:AC47">IF(X40&lt;Y40,E40,"+")</f>
        <v>+</v>
      </c>
      <c r="AD40" s="161" t="str">
        <f t="shared" si="19"/>
        <v>+</v>
      </c>
      <c r="AE40" s="161" t="str">
        <f aca="true" t="shared" si="28" ref="AE40:AE47">IF(V40&lt;&gt;U40,E40,"+")</f>
        <v>+</v>
      </c>
    </row>
    <row r="41" spans="3:31" ht="16.5" thickBot="1">
      <c r="C41" s="190">
        <f t="shared" si="11"/>
        <v>24</v>
      </c>
      <c r="D41" s="196" t="str">
        <f t="shared" si="23"/>
        <v>x</v>
      </c>
      <c r="E41" s="197" t="str">
        <f>Vragenlijst!F38</f>
        <v>Het is mogelijk op verschillende momenten in het jaar te starten met een opleiding. </v>
      </c>
      <c r="F41" s="39">
        <f>IF(Vragenlijst!G38="","",Vragenlijst!G38)</f>
      </c>
      <c r="G41" s="40">
        <f>IF(Vragenlijst!H38="","",Vragenlijst!H38)</f>
      </c>
      <c r="H41" s="41">
        <f>IF(Vragenlijst!I38="","",Vragenlijst!I38)</f>
      </c>
      <c r="I41" s="198"/>
      <c r="K41" s="157">
        <f>IF(Vragenlijst!L38="","",Vragenlijst!L38)</f>
      </c>
      <c r="L41" s="158">
        <f>IF(Vragenlijst!M38="","",Vragenlijst!M38)</f>
        <v>3</v>
      </c>
      <c r="M41" s="159">
        <f>IF(Vragenlijst!N38="","",Vragenlijst!N38)</f>
        <v>0</v>
      </c>
      <c r="N41" s="159">
        <f>IF(Vragenlijst!O38="","",Vragenlijst!O38)</f>
        <v>1</v>
      </c>
      <c r="O41" s="159">
        <f>IF(Vragenlijst!P38="","",Vragenlijst!P38)</f>
        <v>2</v>
      </c>
      <c r="R41" s="162">
        <f aca="true" t="shared" si="29" ref="R41:R47">IF(F41="","",M41)</f>
      </c>
      <c r="S41" s="162">
        <f aca="true" t="shared" si="30" ref="S41:S47">IF(G41="","",N41)</f>
      </c>
      <c r="T41" s="162">
        <f aca="true" t="shared" si="31" ref="T41:T47">IF(H41="","",O41)</f>
      </c>
      <c r="U41" s="163">
        <f t="shared" si="24"/>
        <v>0</v>
      </c>
      <c r="V41" s="159">
        <f>IF(Vragenlijst!W38="","",Vragenlijst!W38)</f>
        <v>0</v>
      </c>
      <c r="X41" s="157">
        <f t="shared" si="2"/>
      </c>
      <c r="Y41" s="161">
        <f t="shared" si="25"/>
        <v>2</v>
      </c>
      <c r="Z41" s="161">
        <f t="shared" si="16"/>
        <v>0</v>
      </c>
      <c r="AB41" s="161" t="str">
        <f t="shared" si="26"/>
        <v>+</v>
      </c>
      <c r="AC41" s="161" t="str">
        <f t="shared" si="27"/>
        <v>+</v>
      </c>
      <c r="AD41" s="161" t="str">
        <f t="shared" si="19"/>
        <v>+</v>
      </c>
      <c r="AE41" s="161" t="str">
        <f t="shared" si="28"/>
        <v>+</v>
      </c>
    </row>
    <row r="42" spans="3:31" ht="30.75" thickBot="1">
      <c r="C42" s="190">
        <f t="shared" si="11"/>
        <v>25</v>
      </c>
      <c r="D42" s="196" t="str">
        <f t="shared" si="23"/>
        <v>x</v>
      </c>
      <c r="E42" s="197" t="str">
        <f>Vragenlijst!F39</f>
        <v>Digitale aanmeldingen komen rechtstreeks in het studentadministratiesysteem terecht.</v>
      </c>
      <c r="F42" s="39">
        <f>IF(Vragenlijst!G39="","",Vragenlijst!G39)</f>
      </c>
      <c r="G42" s="40">
        <f>IF(Vragenlijst!H39="","",Vragenlijst!H39)</f>
      </c>
      <c r="H42" s="41">
        <f>IF(Vragenlijst!I39="","",Vragenlijst!I39)</f>
      </c>
      <c r="I42" s="198"/>
      <c r="K42" s="157">
        <f>IF(Vragenlijst!L39="","",Vragenlijst!L39)</f>
        <v>23</v>
      </c>
      <c r="L42" s="158">
        <f>IF(Vragenlijst!M39="","",Vragenlijst!M39)</f>
        <v>3</v>
      </c>
      <c r="M42" s="159">
        <f>IF(Vragenlijst!N39="","",Vragenlijst!N39)</f>
        <v>0</v>
      </c>
      <c r="N42" s="159">
        <f>IF(Vragenlijst!O39="","",Vragenlijst!O39)</f>
        <v>0</v>
      </c>
      <c r="O42" s="159">
        <f>IF(Vragenlijst!P39="","",Vragenlijst!P39)</f>
        <v>2</v>
      </c>
      <c r="R42" s="162">
        <f t="shared" si="29"/>
      </c>
      <c r="S42" s="162">
        <f t="shared" si="30"/>
      </c>
      <c r="T42" s="162">
        <f t="shared" si="31"/>
      </c>
      <c r="U42" s="163">
        <f t="shared" si="24"/>
        <v>0</v>
      </c>
      <c r="V42" s="159">
        <f>IF(Vragenlijst!W39="","",Vragenlijst!W39)</f>
        <v>0</v>
      </c>
      <c r="X42" s="157">
        <f t="shared" si="2"/>
      </c>
      <c r="Y42" s="161">
        <f t="shared" si="25"/>
        <v>2</v>
      </c>
      <c r="Z42" s="161">
        <f t="shared" si="16"/>
        <v>0</v>
      </c>
      <c r="AB42" s="161" t="str">
        <f t="shared" si="26"/>
        <v>+</v>
      </c>
      <c r="AC42" s="161" t="str">
        <f t="shared" si="27"/>
        <v>+</v>
      </c>
      <c r="AD42" s="161" t="str">
        <f t="shared" si="19"/>
        <v>+</v>
      </c>
      <c r="AE42" s="161" t="str">
        <f t="shared" si="28"/>
        <v>+</v>
      </c>
    </row>
    <row r="43" spans="3:31" ht="30.75" thickBot="1">
      <c r="C43" s="190">
        <f t="shared" si="11"/>
        <v>26</v>
      </c>
      <c r="D43" s="196" t="str">
        <f t="shared" si="23"/>
        <v>x</v>
      </c>
      <c r="E43" s="197" t="str">
        <f>Vragenlijst!F40</f>
        <v>Bij het invullen van het digitale aanmeldingsformulier hoeven slechts enkele velden te worden ingevuld, bekende (openbare) gegevens worden automatisch ingevuld.</v>
      </c>
      <c r="F43" s="39">
        <f>IF(Vragenlijst!G40="","",Vragenlijst!G40)</f>
      </c>
      <c r="G43" s="40">
        <f>IF(Vragenlijst!H40="","",Vragenlijst!H40)</f>
      </c>
      <c r="H43" s="41">
        <f>IF(Vragenlijst!I40="","",Vragenlijst!I40)</f>
      </c>
      <c r="I43" s="198"/>
      <c r="K43" s="157">
        <f>IF(Vragenlijst!L40="","",Vragenlijst!L40)</f>
      </c>
      <c r="L43" s="158">
        <f>IF(Vragenlijst!M40="","",Vragenlijst!M40)</f>
        <v>3</v>
      </c>
      <c r="M43" s="159">
        <f>IF(Vragenlijst!N40="","",Vragenlijst!N40)</f>
        <v>0</v>
      </c>
      <c r="N43" s="159">
        <f>IF(Vragenlijst!O40="","",Vragenlijst!O40)</f>
        <v>1</v>
      </c>
      <c r="O43" s="159">
        <f>IF(Vragenlijst!P40="","",Vragenlijst!P40)</f>
        <v>2</v>
      </c>
      <c r="R43" s="162">
        <f t="shared" si="29"/>
      </c>
      <c r="S43" s="162">
        <f t="shared" si="30"/>
      </c>
      <c r="T43" s="162">
        <f t="shared" si="31"/>
      </c>
      <c r="U43" s="163">
        <f t="shared" si="24"/>
        <v>0</v>
      </c>
      <c r="V43" s="159">
        <f>IF(Vragenlijst!W40="","",Vragenlijst!W40)</f>
        <v>0</v>
      </c>
      <c r="X43" s="157">
        <f t="shared" si="2"/>
      </c>
      <c r="Y43" s="161">
        <f t="shared" si="25"/>
        <v>2</v>
      </c>
      <c r="Z43" s="161">
        <f t="shared" si="16"/>
        <v>0</v>
      </c>
      <c r="AB43" s="161" t="str">
        <f t="shared" si="26"/>
        <v>+</v>
      </c>
      <c r="AC43" s="161" t="str">
        <f t="shared" si="27"/>
        <v>+</v>
      </c>
      <c r="AD43" s="161" t="str">
        <f t="shared" si="19"/>
        <v>+</v>
      </c>
      <c r="AE43" s="161" t="str">
        <f t="shared" si="28"/>
        <v>+</v>
      </c>
    </row>
    <row r="44" spans="3:31" ht="30.75" thickBot="1">
      <c r="C44" s="190">
        <f t="shared" si="11"/>
        <v>27</v>
      </c>
      <c r="D44" s="196" t="str">
        <f t="shared" si="23"/>
        <v>x</v>
      </c>
      <c r="E44" s="197" t="str">
        <f>Vragenlijst!F41</f>
        <v>Gegevens uit de vooropleiding (leerdossier) kunnen (als bijlage) bij het digitale aanmeldingsformulier  worden gevoegd.</v>
      </c>
      <c r="F44" s="39">
        <f>IF(Vragenlijst!G41="","",Vragenlijst!G41)</f>
      </c>
      <c r="G44" s="40">
        <f>IF(Vragenlijst!H41="","",Vragenlijst!H41)</f>
      </c>
      <c r="H44" s="41">
        <f>IF(Vragenlijst!I41="","",Vragenlijst!I41)</f>
      </c>
      <c r="I44" s="198"/>
      <c r="K44" s="157">
        <f>IF(Vragenlijst!L41="","",Vragenlijst!L41)</f>
      </c>
      <c r="L44" s="158">
        <f>IF(Vragenlijst!M41="","",Vragenlijst!M41)</f>
        <v>3</v>
      </c>
      <c r="M44" s="159">
        <f>IF(Vragenlijst!N41="","",Vragenlijst!N41)</f>
        <v>0</v>
      </c>
      <c r="N44" s="159">
        <f>IF(Vragenlijst!O41="","",Vragenlijst!O41)</f>
        <v>1</v>
      </c>
      <c r="O44" s="159">
        <f>IF(Vragenlijst!P41="","",Vragenlijst!P41)</f>
        <v>2</v>
      </c>
      <c r="R44" s="162">
        <f t="shared" si="29"/>
      </c>
      <c r="S44" s="162">
        <f t="shared" si="30"/>
      </c>
      <c r="T44" s="162">
        <f t="shared" si="31"/>
      </c>
      <c r="U44" s="163">
        <f t="shared" si="24"/>
        <v>0</v>
      </c>
      <c r="V44" s="159">
        <f>IF(Vragenlijst!W41="","",Vragenlijst!W41)</f>
        <v>0</v>
      </c>
      <c r="X44" s="157">
        <f t="shared" si="2"/>
      </c>
      <c r="Y44" s="161">
        <f t="shared" si="25"/>
        <v>2</v>
      </c>
      <c r="Z44" s="161">
        <f t="shared" si="16"/>
        <v>0</v>
      </c>
      <c r="AB44" s="161" t="str">
        <f t="shared" si="26"/>
        <v>+</v>
      </c>
      <c r="AC44" s="161" t="str">
        <f t="shared" si="27"/>
        <v>+</v>
      </c>
      <c r="AD44" s="161" t="str">
        <f t="shared" si="19"/>
        <v>+</v>
      </c>
      <c r="AE44" s="161" t="str">
        <f t="shared" si="28"/>
        <v>+</v>
      </c>
    </row>
    <row r="45" spans="3:31" ht="30.75" thickBot="1">
      <c r="C45" s="190">
        <f t="shared" si="11"/>
        <v>28</v>
      </c>
      <c r="D45" s="196" t="str">
        <f t="shared" si="23"/>
        <v>x</v>
      </c>
      <c r="E45" s="197" t="str">
        <f>Vragenlijst!F42</f>
        <v>Een leerdossier uit de vorige opleiding kan via een schakelpunt automatisch worden toegevoegd aan de aanmelding.</v>
      </c>
      <c r="F45" s="39">
        <f>IF(Vragenlijst!G42="","",Vragenlijst!G42)</f>
      </c>
      <c r="G45" s="40">
        <f>IF(Vragenlijst!H42="","",Vragenlijst!H42)</f>
      </c>
      <c r="H45" s="41">
        <f>IF(Vragenlijst!I42="","",Vragenlijst!I42)</f>
      </c>
      <c r="I45" s="198"/>
      <c r="K45" s="157">
        <f>IF(Vragenlijst!L42="","",Vragenlijst!L42)</f>
      </c>
      <c r="L45" s="158">
        <f>IF(Vragenlijst!M42="","",Vragenlijst!M42)</f>
        <v>4</v>
      </c>
      <c r="M45" s="159">
        <f>IF(Vragenlijst!N42="","",Vragenlijst!N42)</f>
        <v>0</v>
      </c>
      <c r="N45" s="159">
        <f>IF(Vragenlijst!O42="","",Vragenlijst!O42)</f>
        <v>3</v>
      </c>
      <c r="O45" s="159">
        <f>IF(Vragenlijst!P42="","",Vragenlijst!P42)</f>
        <v>6</v>
      </c>
      <c r="R45" s="162">
        <f t="shared" si="29"/>
      </c>
      <c r="S45" s="162">
        <f t="shared" si="30"/>
      </c>
      <c r="T45" s="162">
        <f t="shared" si="31"/>
      </c>
      <c r="U45" s="163">
        <f t="shared" si="24"/>
        <v>0</v>
      </c>
      <c r="V45" s="159">
        <f>IF(Vragenlijst!W42="","",Vragenlijst!W42)</f>
        <v>0</v>
      </c>
      <c r="X45" s="157">
        <f t="shared" si="2"/>
      </c>
      <c r="Y45" s="161">
        <f t="shared" si="25"/>
        <v>2</v>
      </c>
      <c r="Z45" s="161">
        <f t="shared" si="16"/>
        <v>0</v>
      </c>
      <c r="AB45" s="161" t="str">
        <f t="shared" si="26"/>
        <v>+</v>
      </c>
      <c r="AC45" s="161" t="str">
        <f t="shared" si="27"/>
        <v>+</v>
      </c>
      <c r="AD45" s="161" t="str">
        <f t="shared" si="19"/>
        <v>+</v>
      </c>
      <c r="AE45" s="161" t="str">
        <f t="shared" si="28"/>
        <v>+</v>
      </c>
    </row>
    <row r="46" spans="3:31" ht="30.75" thickBot="1">
      <c r="C46" s="190">
        <f t="shared" si="11"/>
        <v>29</v>
      </c>
      <c r="D46" s="196" t="str">
        <f t="shared" si="23"/>
        <v>x</v>
      </c>
      <c r="E46" s="197" t="str">
        <f>Vragenlijst!F43</f>
        <v>Stakeholders kunnen het verloop van de aanmeldingen volgen in het kernregistratiesysteem.</v>
      </c>
      <c r="F46" s="39">
        <f>IF(Vragenlijst!G43="","",Vragenlijst!G43)</f>
      </c>
      <c r="G46" s="40">
        <f>IF(Vragenlijst!H43="","",Vragenlijst!H43)</f>
      </c>
      <c r="H46" s="41">
        <f>IF(Vragenlijst!I43="","",Vragenlijst!I43)</f>
      </c>
      <c r="I46" s="198"/>
      <c r="K46" s="157">
        <f>IF(Vragenlijst!L43="","",Vragenlijst!L43)</f>
      </c>
      <c r="L46" s="158">
        <f>IF(Vragenlijst!M43="","",Vragenlijst!M43)</f>
        <v>2</v>
      </c>
      <c r="M46" s="159">
        <f>IF(Vragenlijst!N43="","",Vragenlijst!N43)</f>
        <v>-1</v>
      </c>
      <c r="N46" s="159">
        <f>IF(Vragenlijst!O43="","",Vragenlijst!O43)</f>
        <v>0</v>
      </c>
      <c r="O46" s="159">
        <f>IF(Vragenlijst!P43="","",Vragenlijst!P43)</f>
        <v>0</v>
      </c>
      <c r="R46" s="162">
        <f t="shared" si="29"/>
      </c>
      <c r="S46" s="162">
        <f t="shared" si="30"/>
      </c>
      <c r="T46" s="162">
        <f t="shared" si="31"/>
      </c>
      <c r="U46" s="163">
        <f t="shared" si="24"/>
        <v>0</v>
      </c>
      <c r="V46" s="159">
        <f>IF(Vragenlijst!W43="","",Vragenlijst!W43)</f>
        <v>0</v>
      </c>
      <c r="X46" s="157">
        <f t="shared" si="2"/>
      </c>
      <c r="Y46" s="161">
        <f t="shared" si="25"/>
        <v>2</v>
      </c>
      <c r="Z46" s="161">
        <f t="shared" si="16"/>
        <v>0</v>
      </c>
      <c r="AB46" s="161" t="str">
        <f t="shared" si="26"/>
        <v>+</v>
      </c>
      <c r="AC46" s="161" t="str">
        <f t="shared" si="27"/>
        <v>+</v>
      </c>
      <c r="AD46" s="161" t="str">
        <f t="shared" si="19"/>
        <v>+</v>
      </c>
      <c r="AE46" s="161" t="str">
        <f t="shared" si="28"/>
        <v>+</v>
      </c>
    </row>
    <row r="47" spans="3:31" ht="30.75" thickBot="1">
      <c r="C47" s="190">
        <f t="shared" si="11"/>
        <v>30</v>
      </c>
      <c r="D47" s="196" t="str">
        <f t="shared" si="23"/>
        <v>x</v>
      </c>
      <c r="E47" s="197" t="str">
        <f>Vragenlijst!F44</f>
        <v>Het verloop van de aanmeldingen wordt tijdens de aanmeldingsperiode vertaald in aanmeldingsprognoses.</v>
      </c>
      <c r="F47" s="39">
        <f>IF(Vragenlijst!G44="","",Vragenlijst!G44)</f>
      </c>
      <c r="G47" s="40">
        <f>IF(Vragenlijst!H44="","",Vragenlijst!H44)</f>
      </c>
      <c r="H47" s="41">
        <f>IF(Vragenlijst!I44="","",Vragenlijst!I44)</f>
      </c>
      <c r="I47" s="198"/>
      <c r="K47" s="157">
        <f>IF(Vragenlijst!L44="","",Vragenlijst!L44)</f>
      </c>
      <c r="L47" s="158">
        <f>IF(Vragenlijst!M44="","",Vragenlijst!M44)</f>
        <v>3</v>
      </c>
      <c r="M47" s="159">
        <f>IF(Vragenlijst!N44="","",Vragenlijst!N44)</f>
        <v>0</v>
      </c>
      <c r="N47" s="159">
        <f>IF(Vragenlijst!O44="","",Vragenlijst!O44)</f>
        <v>1</v>
      </c>
      <c r="O47" s="159">
        <f>IF(Vragenlijst!P44="","",Vragenlijst!P44)</f>
        <v>2</v>
      </c>
      <c r="R47" s="162">
        <f t="shared" si="29"/>
      </c>
      <c r="S47" s="162">
        <f t="shared" si="30"/>
      </c>
      <c r="T47" s="162">
        <f t="shared" si="31"/>
      </c>
      <c r="U47" s="163">
        <f t="shared" si="24"/>
        <v>0</v>
      </c>
      <c r="V47" s="159">
        <f>IF(Vragenlijst!W44="","",Vragenlijst!W44)</f>
        <v>0</v>
      </c>
      <c r="X47" s="157">
        <f t="shared" si="2"/>
      </c>
      <c r="Y47" s="161">
        <f t="shared" si="25"/>
        <v>2</v>
      </c>
      <c r="Z47" s="161">
        <f t="shared" si="16"/>
        <v>0</v>
      </c>
      <c r="AB47" s="161" t="str">
        <f t="shared" si="26"/>
        <v>+</v>
      </c>
      <c r="AC47" s="161" t="str">
        <f t="shared" si="27"/>
        <v>+</v>
      </c>
      <c r="AD47" s="161" t="str">
        <f t="shared" si="19"/>
        <v>+</v>
      </c>
      <c r="AE47" s="161" t="str">
        <f t="shared" si="28"/>
        <v>+</v>
      </c>
    </row>
    <row r="48" spans="3:31" s="210" customFormat="1" ht="16.5" thickBot="1">
      <c r="C48" s="190"/>
      <c r="D48" s="190"/>
      <c r="E48" s="200"/>
      <c r="F48" s="28"/>
      <c r="G48" s="28"/>
      <c r="H48" s="28"/>
      <c r="I48" s="201"/>
      <c r="J48" s="202"/>
      <c r="K48" s="203">
        <f>IF(Vragenlijst!L45="","",Vragenlijst!L45)</f>
      </c>
      <c r="L48" s="204">
        <f>IF(Vragenlijst!M45="","",Vragenlijst!M45)</f>
      </c>
      <c r="M48" s="205">
        <f>IF(Vragenlijst!N45="","",Vragenlijst!N45)</f>
      </c>
      <c r="N48" s="205">
        <f>IF(Vragenlijst!O45="","",Vragenlijst!O45)</f>
      </c>
      <c r="O48" s="205">
        <f>IF(Vragenlijst!P45="","",Vragenlijst!P45)</f>
      </c>
      <c r="P48" s="206"/>
      <c r="Q48" s="207"/>
      <c r="R48" s="208"/>
      <c r="S48" s="208"/>
      <c r="T48" s="208"/>
      <c r="U48" s="209"/>
      <c r="V48" s="159">
        <f>IF(Vragenlijst!W45="","",Vragenlijst!W45)</f>
        <v>0</v>
      </c>
      <c r="W48" s="207"/>
      <c r="X48" s="203"/>
      <c r="Y48" s="207"/>
      <c r="Z48" s="207"/>
      <c r="AA48" s="207"/>
      <c r="AB48" s="207" t="str">
        <f>IF(X48=Y48-1,E48,"+")</f>
        <v>+</v>
      </c>
      <c r="AC48" s="207">
        <f>IF(X48=Y48,E48,"+")</f>
        <v>0</v>
      </c>
      <c r="AD48" s="207" t="str">
        <f t="shared" si="19"/>
        <v>+</v>
      </c>
      <c r="AE48" s="207" t="str">
        <f>IF(V48&lt;&gt;U48,E48,"+")</f>
        <v>+</v>
      </c>
    </row>
    <row r="49" spans="3:31" ht="18.75" thickBot="1">
      <c r="C49" s="190"/>
      <c r="D49" s="196" t="str">
        <f>Vragenlijst!F46&amp;"  (maturityniveau "&amp;Vragenlijst!D46&amp;")"</f>
        <v>Intake  (maturityniveau 0)</v>
      </c>
      <c r="E49" s="215" t="str">
        <f>Vragenlijst!F46&amp;"  (maturityniveau "&amp;Vragenlijst!D46&amp;")"</f>
        <v>Intake  (maturityniveau 0)</v>
      </c>
      <c r="F49" s="216"/>
      <c r="G49" s="217"/>
      <c r="H49" s="218"/>
      <c r="I49" s="24"/>
      <c r="J49" s="192"/>
      <c r="K49" s="193">
        <f>IF(Vragenlijst!L46="","",Vragenlijst!L46)</f>
      </c>
      <c r="L49" s="193">
        <f>IF(Vragenlijst!M46="","",Vragenlijst!M46)</f>
      </c>
      <c r="M49" s="193">
        <f>IF(Vragenlijst!N46="","",Vragenlijst!N46)</f>
        <v>0</v>
      </c>
      <c r="N49" s="193">
        <f>IF(Vragenlijst!O46="","",Vragenlijst!O46)</f>
        <v>4</v>
      </c>
      <c r="O49" s="193">
        <f>IF(Vragenlijst!P46="","",Vragenlijst!P46)</f>
        <v>13</v>
      </c>
      <c r="R49" s="162">
        <f>SUM(R50:T59)</f>
        <v>0</v>
      </c>
      <c r="S49" s="162">
        <v>10</v>
      </c>
      <c r="T49" s="162">
        <f>IF(ISBLANK(I49),"",O49)</f>
      </c>
      <c r="V49" s="159">
        <f>IF(Vragenlijst!W46="","",Vragenlijst!W46)</f>
        <v>0</v>
      </c>
      <c r="X49" s="157">
        <f>IF(Z49=0,"",IF(G49&lt;&gt;"",IF(OR(L49=1,L49&gt;Y49),"",0),IF(AND(H49&lt;&gt;"",L49&gt;1),L49-1,IF(AND(AND(I49&lt;&gt;"",L49&lt;Y49),L49&gt;1),Y49,L49))))</f>
      </c>
      <c r="Y49" s="194">
        <f>IF($Y$9&gt;0,$Y$9,IF(S49&lt;&gt;Z49,0,IF(R49&lt;0,1,IF(R49&lt;N49,2,IF(R49&lt;O49,3,4)))))</f>
        <v>0</v>
      </c>
      <c r="Z49" s="161">
        <f>SUM(Z50:Z59)</f>
        <v>0</v>
      </c>
      <c r="AB49" s="161" t="str">
        <f>IF(X49=Y49-1,F49,"+")</f>
        <v>+</v>
      </c>
      <c r="AC49" s="161" t="str">
        <f>IF(X49=Y49,F49,"+")</f>
        <v>+</v>
      </c>
      <c r="AD49" s="161" t="str">
        <f>IF(AND(X49=Y49+1,V49=U49),F49,"+")</f>
        <v>+</v>
      </c>
      <c r="AE49" s="161" t="str">
        <f>IF(V49&lt;&gt;U49,F49,"+")</f>
        <v>+</v>
      </c>
    </row>
    <row r="50" spans="3:31" ht="30.75" thickBot="1">
      <c r="C50" s="190">
        <f>C47+1</f>
        <v>31</v>
      </c>
      <c r="D50" s="196" t="str">
        <f aca="true" t="shared" si="32" ref="D50:D59">IF(E50=AE50,K50,"x")</f>
        <v>x</v>
      </c>
      <c r="E50" s="197" t="str">
        <f>Vragenlijst!F47</f>
        <v>Voor intaketoetsen en -gesprekken wordt een rooster gemaakt waar potentiele studenten geen of nauwelijks inspraak hebben.</v>
      </c>
      <c r="F50" s="39">
        <f>IF(Vragenlijst!G47="","",Vragenlijst!G47)</f>
      </c>
      <c r="G50" s="118">
        <f>IF(Vragenlijst!H47="","",Vragenlijst!H47)</f>
      </c>
      <c r="H50" s="41">
        <f>IF(Vragenlijst!I47="","",Vragenlijst!I47)</f>
      </c>
      <c r="I50" s="198"/>
      <c r="K50" s="157">
        <f>IF(Vragenlijst!L47="","",Vragenlijst!L47)</f>
      </c>
      <c r="L50" s="158">
        <f>IF(Vragenlijst!M47="","",Vragenlijst!M47)</f>
        <v>2</v>
      </c>
      <c r="M50" s="159">
        <f>IF(Vragenlijst!N47="","",Vragenlijst!N47)</f>
        <v>0</v>
      </c>
      <c r="N50" s="159">
        <f>IF(Vragenlijst!O47="","",Vragenlijst!O47)</f>
        <v>0</v>
      </c>
      <c r="O50" s="159">
        <f>IF(Vragenlijst!P47="","",Vragenlijst!P47)</f>
        <v>0</v>
      </c>
      <c r="R50" s="162">
        <f aca="true" t="shared" si="33" ref="R50:T59">IF(F50="","",M50)</f>
      </c>
      <c r="S50" s="162">
        <f t="shared" si="33"/>
      </c>
      <c r="T50" s="162">
        <f t="shared" si="33"/>
      </c>
      <c r="U50" s="163">
        <f aca="true" t="shared" si="34" ref="U50:U59">SUM(R50:T50)</f>
        <v>0</v>
      </c>
      <c r="V50" s="159">
        <f>IF(Vragenlijst!W47="","",Vragenlijst!W47)</f>
        <v>0</v>
      </c>
      <c r="X50" s="157">
        <f aca="true" t="shared" si="35" ref="X50:X59">IF(Z50=0,"",IF(F50&lt;&gt;"",IF(OR(L50=1,L50&gt;Y50),"",0),IF(AND(G50&lt;&gt;"",L50&gt;1),L50-1,IF(AND(AND(H50&lt;&gt;"",L50&lt;Y50),L50&gt;1),Y50,L50))))</f>
      </c>
      <c r="Y50" s="161">
        <f aca="true" t="shared" si="36" ref="Y50:Y59">IF($Y$9=1,$Y$9,MAX(2,Y49))</f>
        <v>2</v>
      </c>
      <c r="Z50" s="161">
        <f aca="true" t="shared" si="37" ref="Z50:Z59">COUNTIF(F50:H50,"x")</f>
        <v>0</v>
      </c>
      <c r="AB50" s="161" t="str">
        <f aca="true" t="shared" si="38" ref="AB50:AB59">IF(X50=Y50,E50,"+")</f>
        <v>+</v>
      </c>
      <c r="AC50" s="161" t="str">
        <f aca="true" t="shared" si="39" ref="AC50:AC59">IF(X50&lt;Y50,E50,"+")</f>
        <v>+</v>
      </c>
      <c r="AD50" s="161" t="str">
        <f t="shared" si="19"/>
        <v>+</v>
      </c>
      <c r="AE50" s="161" t="str">
        <f aca="true" t="shared" si="40" ref="AE50:AE59">IF(V50&lt;&gt;U50,E50,"+")</f>
        <v>+</v>
      </c>
    </row>
    <row r="51" spans="3:31" ht="30.75" thickBot="1">
      <c r="C51" s="190">
        <f t="shared" si="11"/>
        <v>32</v>
      </c>
      <c r="D51" s="196" t="str">
        <f t="shared" si="32"/>
        <v>x</v>
      </c>
      <c r="E51" s="197" t="str">
        <f>Vragenlijst!F48</f>
        <v>Intaketoetsen en -gesprekken worden ingepland op inschrijving in een agenda / op afspraak.</v>
      </c>
      <c r="F51" s="39">
        <f>IF(Vragenlijst!G48="","",Vragenlijst!G48)</f>
      </c>
      <c r="G51" s="40">
        <f>IF(Vragenlijst!H48="","",Vragenlijst!H48)</f>
      </c>
      <c r="H51" s="41">
        <f>IF(Vragenlijst!I48="","",Vragenlijst!I48)</f>
      </c>
      <c r="I51" s="198"/>
      <c r="K51" s="157">
        <f>IF(Vragenlijst!L48="","",Vragenlijst!L48)</f>
      </c>
      <c r="L51" s="158">
        <f>IF(Vragenlijst!M48="","",Vragenlijst!M48)</f>
        <v>3</v>
      </c>
      <c r="M51" s="159">
        <f>IF(Vragenlijst!N48="","",Vragenlijst!N48)</f>
        <v>0</v>
      </c>
      <c r="N51" s="159">
        <f>IF(Vragenlijst!O48="","",Vragenlijst!O48)</f>
        <v>1</v>
      </c>
      <c r="O51" s="159">
        <f>IF(Vragenlijst!P48="","",Vragenlijst!P48)</f>
        <v>2</v>
      </c>
      <c r="R51" s="162">
        <f t="shared" si="33"/>
      </c>
      <c r="S51" s="162">
        <f t="shared" si="33"/>
      </c>
      <c r="T51" s="162">
        <f t="shared" si="33"/>
      </c>
      <c r="U51" s="163">
        <f t="shared" si="34"/>
        <v>0</v>
      </c>
      <c r="V51" s="159">
        <f>IF(Vragenlijst!W48="","",Vragenlijst!W48)</f>
        <v>0</v>
      </c>
      <c r="X51" s="157">
        <f t="shared" si="35"/>
      </c>
      <c r="Y51" s="161">
        <f t="shared" si="36"/>
        <v>2</v>
      </c>
      <c r="Z51" s="161">
        <f t="shared" si="37"/>
        <v>0</v>
      </c>
      <c r="AB51" s="161" t="str">
        <f t="shared" si="38"/>
        <v>+</v>
      </c>
      <c r="AC51" s="161" t="str">
        <f t="shared" si="39"/>
        <v>+</v>
      </c>
      <c r="AD51" s="161" t="str">
        <f t="shared" si="19"/>
        <v>+</v>
      </c>
      <c r="AE51" s="161" t="str">
        <f t="shared" si="40"/>
        <v>+</v>
      </c>
    </row>
    <row r="52" spans="3:31" ht="16.5" thickBot="1">
      <c r="C52" s="190">
        <f t="shared" si="11"/>
        <v>33</v>
      </c>
      <c r="D52" s="196" t="str">
        <f t="shared" si="32"/>
        <v>x</v>
      </c>
      <c r="E52" s="197" t="str">
        <f>Vragenlijst!F49</f>
        <v>Bij de intake wordt alle (relevante) informatie uit voorgaande opleidingen betrokken.</v>
      </c>
      <c r="F52" s="39">
        <f>IF(Vragenlijst!G49="","",Vragenlijst!G49)</f>
      </c>
      <c r="G52" s="40">
        <f>IF(Vragenlijst!H49="","",Vragenlijst!H49)</f>
      </c>
      <c r="H52" s="41">
        <f>IF(Vragenlijst!I49="","",Vragenlijst!I49)</f>
      </c>
      <c r="I52" s="198"/>
      <c r="K52" s="157">
        <f>IF(Vragenlijst!L49="","",Vragenlijst!L49)</f>
        <v>27</v>
      </c>
      <c r="L52" s="158">
        <f>IF(Vragenlijst!M49="","",Vragenlijst!M49)</f>
        <v>2</v>
      </c>
      <c r="M52" s="159">
        <f>IF(Vragenlijst!N49="","",Vragenlijst!N49)</f>
        <v>-2</v>
      </c>
      <c r="N52" s="159">
        <f>IF(Vragenlijst!O49="","",Vragenlijst!O49)</f>
        <v>0</v>
      </c>
      <c r="O52" s="159">
        <f>IF(Vragenlijst!P49="","",Vragenlijst!P49)</f>
        <v>0</v>
      </c>
      <c r="R52" s="162">
        <f t="shared" si="33"/>
      </c>
      <c r="S52" s="162">
        <f t="shared" si="33"/>
      </c>
      <c r="T52" s="162">
        <f t="shared" si="33"/>
      </c>
      <c r="U52" s="163">
        <f t="shared" si="34"/>
        <v>0</v>
      </c>
      <c r="V52" s="159">
        <f>IF(Vragenlijst!W49="","",Vragenlijst!W49)</f>
        <v>0</v>
      </c>
      <c r="X52" s="157">
        <f t="shared" si="35"/>
      </c>
      <c r="Y52" s="161">
        <f t="shared" si="36"/>
        <v>2</v>
      </c>
      <c r="Z52" s="161">
        <f t="shared" si="37"/>
        <v>0</v>
      </c>
      <c r="AB52" s="161" t="str">
        <f t="shared" si="38"/>
        <v>+</v>
      </c>
      <c r="AC52" s="161" t="str">
        <f t="shared" si="39"/>
        <v>+</v>
      </c>
      <c r="AD52" s="161" t="str">
        <f t="shared" si="19"/>
        <v>+</v>
      </c>
      <c r="AE52" s="161" t="str">
        <f t="shared" si="40"/>
        <v>+</v>
      </c>
    </row>
    <row r="53" spans="3:31" ht="30.75" thickBot="1">
      <c r="C53" s="190">
        <f t="shared" si="11"/>
        <v>34</v>
      </c>
      <c r="D53" s="196" t="str">
        <f t="shared" si="32"/>
        <v>x</v>
      </c>
      <c r="E53" s="197" t="str">
        <f>Vragenlijst!F50</f>
        <v>Resultaten van een intake (zoals leerbelemmerende kenmerken en persoonlijke omstandigheden) worden opgeslagen in het digitale studentdossier.</v>
      </c>
      <c r="F53" s="39">
        <f>IF(Vragenlijst!G50="","",Vragenlijst!G50)</f>
      </c>
      <c r="G53" s="40">
        <f>IF(Vragenlijst!H50="","",Vragenlijst!H50)</f>
      </c>
      <c r="H53" s="41">
        <f>IF(Vragenlijst!I50="","",Vragenlijst!I50)</f>
      </c>
      <c r="I53" s="198"/>
      <c r="K53" s="157">
        <f>IF(Vragenlijst!L50="","",Vragenlijst!L50)</f>
      </c>
      <c r="L53" s="158">
        <f>IF(Vragenlijst!M50="","",Vragenlijst!M50)</f>
        <v>2</v>
      </c>
      <c r="M53" s="159">
        <f>IF(Vragenlijst!N50="","",Vragenlijst!N50)</f>
        <v>-2</v>
      </c>
      <c r="N53" s="159">
        <f>IF(Vragenlijst!O50="","",Vragenlijst!O50)</f>
        <v>0</v>
      </c>
      <c r="O53" s="159">
        <f>IF(Vragenlijst!P50="","",Vragenlijst!P50)</f>
        <v>0</v>
      </c>
      <c r="R53" s="162">
        <f t="shared" si="33"/>
      </c>
      <c r="S53" s="162">
        <f t="shared" si="33"/>
      </c>
      <c r="T53" s="162">
        <f t="shared" si="33"/>
      </c>
      <c r="U53" s="163">
        <f t="shared" si="34"/>
        <v>0</v>
      </c>
      <c r="V53" s="159">
        <f>IF(Vragenlijst!W50="","",Vragenlijst!W50)</f>
        <v>0</v>
      </c>
      <c r="X53" s="157">
        <f t="shared" si="35"/>
      </c>
      <c r="Y53" s="161">
        <f t="shared" si="36"/>
        <v>2</v>
      </c>
      <c r="Z53" s="161">
        <f t="shared" si="37"/>
        <v>0</v>
      </c>
      <c r="AB53" s="161" t="str">
        <f t="shared" si="38"/>
        <v>+</v>
      </c>
      <c r="AC53" s="161" t="str">
        <f t="shared" si="39"/>
        <v>+</v>
      </c>
      <c r="AD53" s="161" t="str">
        <f t="shared" si="19"/>
        <v>+</v>
      </c>
      <c r="AE53" s="161" t="str">
        <f t="shared" si="40"/>
        <v>+</v>
      </c>
    </row>
    <row r="54" spans="3:31" ht="30.75" thickBot="1">
      <c r="C54" s="190">
        <f t="shared" si="11"/>
        <v>35</v>
      </c>
      <c r="D54" s="196" t="str">
        <f t="shared" si="32"/>
        <v>x</v>
      </c>
      <c r="E54" s="197" t="str">
        <f>Vragenlijst!F51</f>
        <v>Indien een definitieve studiekeus nog niet mogelijk is, kan de student kiezen voor een orienterende periode (verlengde intake) of instromen in een domein. </v>
      </c>
      <c r="F54" s="39">
        <f>IF(Vragenlijst!G51="","",Vragenlijst!G51)</f>
      </c>
      <c r="G54" s="40">
        <f>IF(Vragenlijst!H51="","",Vragenlijst!H51)</f>
      </c>
      <c r="H54" s="41">
        <f>IF(Vragenlijst!I51="","",Vragenlijst!I51)</f>
      </c>
      <c r="I54" s="198"/>
      <c r="K54" s="157">
        <f>IF(Vragenlijst!L51="","",Vragenlijst!L51)</f>
      </c>
      <c r="L54" s="158">
        <f>IF(Vragenlijst!M51="","",Vragenlijst!M51)</f>
        <v>3</v>
      </c>
      <c r="M54" s="159">
        <f>IF(Vragenlijst!N51="","",Vragenlijst!N51)</f>
        <v>0</v>
      </c>
      <c r="N54" s="159">
        <f>IF(Vragenlijst!O51="","",Vragenlijst!O51)</f>
        <v>1</v>
      </c>
      <c r="O54" s="159">
        <f>IF(Vragenlijst!P51="","",Vragenlijst!P51)</f>
        <v>2</v>
      </c>
      <c r="R54" s="162">
        <f t="shared" si="33"/>
      </c>
      <c r="S54" s="162">
        <f t="shared" si="33"/>
      </c>
      <c r="T54" s="162">
        <f t="shared" si="33"/>
      </c>
      <c r="U54" s="163">
        <f t="shared" si="34"/>
        <v>0</v>
      </c>
      <c r="V54" s="159">
        <f>IF(Vragenlijst!W51="","",Vragenlijst!W51)</f>
        <v>0</v>
      </c>
      <c r="X54" s="157">
        <f t="shared" si="35"/>
      </c>
      <c r="Y54" s="161">
        <f t="shared" si="36"/>
        <v>2</v>
      </c>
      <c r="Z54" s="161">
        <f t="shared" si="37"/>
        <v>0</v>
      </c>
      <c r="AB54" s="161" t="str">
        <f t="shared" si="38"/>
        <v>+</v>
      </c>
      <c r="AC54" s="161" t="str">
        <f t="shared" si="39"/>
        <v>+</v>
      </c>
      <c r="AD54" s="161" t="str">
        <f t="shared" si="19"/>
        <v>+</v>
      </c>
      <c r="AE54" s="161" t="str">
        <f t="shared" si="40"/>
        <v>+</v>
      </c>
    </row>
    <row r="55" spans="3:31" ht="45.75" thickBot="1">
      <c r="C55" s="190">
        <f t="shared" si="11"/>
        <v>36</v>
      </c>
      <c r="D55" s="196" t="str">
        <f t="shared" si="32"/>
        <v>x</v>
      </c>
      <c r="E55" s="197" t="str">
        <f>Vragenlijst!F52</f>
        <v>Indien uit het resultaat van de intake blijkt, dat de student niet geschikt is voor de opleiding, wordt de student doorverwezen naar een studentenservice waar een beroepskeuzetraject volgt. </v>
      </c>
      <c r="F55" s="39">
        <f>IF(Vragenlijst!G52="","",Vragenlijst!G52)</f>
      </c>
      <c r="G55" s="40">
        <f>IF(Vragenlijst!H52="","",Vragenlijst!H52)</f>
      </c>
      <c r="H55" s="41">
        <f>IF(Vragenlijst!I52="","",Vragenlijst!I52)</f>
      </c>
      <c r="I55" s="198"/>
      <c r="K55" s="157">
        <f>IF(Vragenlijst!L52="","",Vragenlijst!L52)</f>
      </c>
      <c r="L55" s="158">
        <f>IF(Vragenlijst!M52="","",Vragenlijst!M52)</f>
        <v>2</v>
      </c>
      <c r="M55" s="159">
        <f>IF(Vragenlijst!N52="","",Vragenlijst!N52)</f>
        <v>-2</v>
      </c>
      <c r="N55" s="159">
        <f>IF(Vragenlijst!O52="","",Vragenlijst!O52)</f>
        <v>0</v>
      </c>
      <c r="O55" s="159">
        <f>IF(Vragenlijst!P52="","",Vragenlijst!P52)</f>
        <v>0</v>
      </c>
      <c r="R55" s="162">
        <f>IF(F55="","",M55)</f>
      </c>
      <c r="S55" s="162">
        <f>IF(G55="","",N55)</f>
      </c>
      <c r="T55" s="162">
        <f>IF(H55="","",O55)</f>
      </c>
      <c r="U55" s="163">
        <f>SUM(R55:T55)</f>
        <v>0</v>
      </c>
      <c r="V55" s="159">
        <f>IF(Vragenlijst!W52="","",Vragenlijst!W52)</f>
        <v>0</v>
      </c>
      <c r="X55" s="157">
        <f t="shared" si="35"/>
      </c>
      <c r="Y55" s="161">
        <f t="shared" si="36"/>
        <v>2</v>
      </c>
      <c r="Z55" s="161">
        <f>COUNTIF(F55:H55,"x")</f>
        <v>0</v>
      </c>
      <c r="AB55" s="161" t="str">
        <f>IF(X55=Y55,E55,"+")</f>
        <v>+</v>
      </c>
      <c r="AC55" s="161" t="str">
        <f>IF(X55&lt;Y55,E55,"+")</f>
        <v>+</v>
      </c>
      <c r="AD55" s="161" t="str">
        <f>IF(AND(X55=Y55+1,V55=U55),E55,"+")</f>
        <v>+</v>
      </c>
      <c r="AE55" s="161" t="str">
        <f>IF(V55&lt;&gt;U55,E55,"+")</f>
        <v>+</v>
      </c>
    </row>
    <row r="56" spans="3:31" ht="30.75" thickBot="1">
      <c r="C56" s="190">
        <f t="shared" si="11"/>
        <v>37</v>
      </c>
      <c r="D56" s="196" t="str">
        <f t="shared" si="32"/>
        <v>x</v>
      </c>
      <c r="E56" s="197" t="str">
        <f>Vragenlijst!F53</f>
        <v>Het leertraject wordt altijd (vooarafgaand aan de start van de opleiding) vastgelegd in een onderwijsovereenkomst.</v>
      </c>
      <c r="F56" s="39">
        <f>IF(Vragenlijst!G53="","",Vragenlijst!G53)</f>
      </c>
      <c r="G56" s="40">
        <f>IF(Vragenlijst!H53="","",Vragenlijst!H53)</f>
      </c>
      <c r="H56" s="41">
        <f>IF(Vragenlijst!I53="","",Vragenlijst!I53)</f>
      </c>
      <c r="I56" s="198"/>
      <c r="K56" s="157">
        <f>IF(Vragenlijst!L53="","",Vragenlijst!L53)</f>
      </c>
      <c r="L56" s="158">
        <f>IF(Vragenlijst!M53="","",Vragenlijst!M53)</f>
        <v>2</v>
      </c>
      <c r="M56" s="159">
        <f>IF(Vragenlijst!N53="","",Vragenlijst!N53)</f>
        <v>-2</v>
      </c>
      <c r="N56" s="159">
        <f>IF(Vragenlijst!O53="","",Vragenlijst!O53)</f>
        <v>0</v>
      </c>
      <c r="O56" s="159">
        <f>IF(Vragenlijst!P53="","",Vragenlijst!P53)</f>
        <v>0</v>
      </c>
      <c r="R56" s="162">
        <f t="shared" si="33"/>
      </c>
      <c r="S56" s="162">
        <f t="shared" si="33"/>
      </c>
      <c r="T56" s="162">
        <f t="shared" si="33"/>
      </c>
      <c r="U56" s="163">
        <f t="shared" si="34"/>
        <v>0</v>
      </c>
      <c r="V56" s="159">
        <f>IF(Vragenlijst!W53="","",Vragenlijst!W53)</f>
        <v>0</v>
      </c>
      <c r="X56" s="157">
        <f t="shared" si="35"/>
      </c>
      <c r="Y56" s="161">
        <f t="shared" si="36"/>
        <v>2</v>
      </c>
      <c r="Z56" s="161">
        <f t="shared" si="37"/>
        <v>0</v>
      </c>
      <c r="AB56" s="161" t="str">
        <f t="shared" si="38"/>
        <v>+</v>
      </c>
      <c r="AC56" s="161" t="str">
        <f t="shared" si="39"/>
        <v>+</v>
      </c>
      <c r="AD56" s="161" t="str">
        <f t="shared" si="19"/>
        <v>+</v>
      </c>
      <c r="AE56" s="161" t="str">
        <f t="shared" si="40"/>
        <v>+</v>
      </c>
    </row>
    <row r="57" spans="3:31" ht="30.75" thickBot="1">
      <c r="C57" s="190">
        <f t="shared" si="11"/>
        <v>38</v>
      </c>
      <c r="D57" s="196" t="str">
        <f t="shared" si="32"/>
        <v>x</v>
      </c>
      <c r="E57" s="197" t="str">
        <f>Vragenlijst!F54</f>
        <v>Het persoonlijk leer- en begeleidingstraject wordt (eveneens) vastgelegd in een onderwijsovereenkomst.</v>
      </c>
      <c r="F57" s="39">
        <f>IF(Vragenlijst!G54="","",Vragenlijst!G54)</f>
      </c>
      <c r="G57" s="40">
        <f>IF(Vragenlijst!H54="","",Vragenlijst!H54)</f>
      </c>
      <c r="H57" s="41">
        <f>IF(Vragenlijst!I54="","",Vragenlijst!I54)</f>
      </c>
      <c r="I57" s="198"/>
      <c r="K57" s="157">
        <f>IF(Vragenlijst!L54="","",Vragenlijst!L54)</f>
      </c>
      <c r="L57" s="158">
        <f>IF(Vragenlijst!M54="","",Vragenlijst!M54)</f>
        <v>3</v>
      </c>
      <c r="M57" s="159">
        <f>IF(Vragenlijst!N54="","",Vragenlijst!N54)</f>
        <v>0</v>
      </c>
      <c r="N57" s="159">
        <f>IF(Vragenlijst!O54="","",Vragenlijst!O54)</f>
        <v>1</v>
      </c>
      <c r="O57" s="159">
        <f>IF(Vragenlijst!P54="","",Vragenlijst!P54)</f>
        <v>2</v>
      </c>
      <c r="R57" s="162">
        <f t="shared" si="33"/>
      </c>
      <c r="S57" s="162">
        <f t="shared" si="33"/>
      </c>
      <c r="T57" s="162">
        <f t="shared" si="33"/>
      </c>
      <c r="U57" s="163">
        <f t="shared" si="34"/>
        <v>0</v>
      </c>
      <c r="V57" s="159">
        <f>IF(Vragenlijst!W54="","",Vragenlijst!W54)</f>
        <v>0</v>
      </c>
      <c r="X57" s="157">
        <f t="shared" si="35"/>
      </c>
      <c r="Y57" s="161">
        <f t="shared" si="36"/>
        <v>2</v>
      </c>
      <c r="Z57" s="161">
        <f t="shared" si="37"/>
        <v>0</v>
      </c>
      <c r="AB57" s="161" t="str">
        <f t="shared" si="38"/>
        <v>+</v>
      </c>
      <c r="AC57" s="161" t="str">
        <f t="shared" si="39"/>
        <v>+</v>
      </c>
      <c r="AD57" s="161" t="str">
        <f t="shared" si="19"/>
        <v>+</v>
      </c>
      <c r="AE57" s="161" t="str">
        <f t="shared" si="40"/>
        <v>+</v>
      </c>
    </row>
    <row r="58" spans="3:31" ht="30.75" thickBot="1">
      <c r="C58" s="190">
        <f t="shared" si="11"/>
        <v>39</v>
      </c>
      <c r="D58" s="196" t="str">
        <f t="shared" si="32"/>
        <v>x</v>
      </c>
      <c r="E58" s="197" t="str">
        <f>Vragenlijst!F55</f>
        <v>Bij de intake wordt de student vergeleken met beschikbare studentprofielen om mogelijke problemen voor te zijn.</v>
      </c>
      <c r="F58" s="39">
        <f>IF(Vragenlijst!G55="","",Vragenlijst!G55)</f>
      </c>
      <c r="G58" s="40">
        <f>IF(Vragenlijst!H55="","",Vragenlijst!H55)</f>
      </c>
      <c r="H58" s="41">
        <f>IF(Vragenlijst!I55="","",Vragenlijst!I55)</f>
      </c>
      <c r="I58" s="198"/>
      <c r="K58" s="157">
        <f>IF(Vragenlijst!L55="","",Vragenlijst!L55)</f>
      </c>
      <c r="L58" s="158">
        <f>IF(Vragenlijst!M55="","",Vragenlijst!M55)</f>
        <v>4</v>
      </c>
      <c r="M58" s="159">
        <f>IF(Vragenlijst!N55="","",Vragenlijst!N55)</f>
        <v>0</v>
      </c>
      <c r="N58" s="159">
        <f>IF(Vragenlijst!O55="","",Vragenlijst!O55)</f>
        <v>3</v>
      </c>
      <c r="O58" s="159">
        <f>IF(Vragenlijst!P55="","",Vragenlijst!P55)</f>
        <v>6</v>
      </c>
      <c r="R58" s="162">
        <f t="shared" si="33"/>
      </c>
      <c r="S58" s="162">
        <f t="shared" si="33"/>
      </c>
      <c r="T58" s="162">
        <f t="shared" si="33"/>
      </c>
      <c r="U58" s="163">
        <f t="shared" si="34"/>
        <v>0</v>
      </c>
      <c r="V58" s="159">
        <f>IF(Vragenlijst!W55="","",Vragenlijst!W55)</f>
        <v>0</v>
      </c>
      <c r="X58" s="157">
        <f t="shared" si="35"/>
      </c>
      <c r="Y58" s="161">
        <f t="shared" si="36"/>
        <v>2</v>
      </c>
      <c r="Z58" s="161">
        <f t="shared" si="37"/>
        <v>0</v>
      </c>
      <c r="AB58" s="161" t="str">
        <f t="shared" si="38"/>
        <v>+</v>
      </c>
      <c r="AC58" s="161" t="str">
        <f t="shared" si="39"/>
        <v>+</v>
      </c>
      <c r="AD58" s="161" t="str">
        <f t="shared" si="19"/>
        <v>+</v>
      </c>
      <c r="AE58" s="161" t="str">
        <f t="shared" si="40"/>
        <v>+</v>
      </c>
    </row>
    <row r="59" spans="3:31" ht="30.75" thickBot="1">
      <c r="C59" s="190">
        <f t="shared" si="11"/>
        <v>40</v>
      </c>
      <c r="D59" s="196" t="str">
        <f t="shared" si="32"/>
        <v>x</v>
      </c>
      <c r="E59" s="197" t="str">
        <f>Vragenlijst!F56</f>
        <v>Op basis van learning analytics worden voor elke student scenario's opgesteld om succesprognoses te kunnen geven voor moeilijkere onderdelen van het leertraject.</v>
      </c>
      <c r="F59" s="39">
        <f>IF(Vragenlijst!G56="","",Vragenlijst!G56)</f>
      </c>
      <c r="G59" s="40">
        <f>IF(Vragenlijst!H56="","",Vragenlijst!H56)</f>
      </c>
      <c r="H59" s="41">
        <f>IF(Vragenlijst!I56="","",Vragenlijst!I56)</f>
      </c>
      <c r="I59" s="198"/>
      <c r="K59" s="157">
        <f>IF(Vragenlijst!L56="","",Vragenlijst!L56)</f>
      </c>
      <c r="L59" s="158">
        <f>IF(Vragenlijst!M56="","",Vragenlijst!M56)</f>
        <v>4</v>
      </c>
      <c r="M59" s="159">
        <f>IF(Vragenlijst!N56="","",Vragenlijst!N56)</f>
        <v>0</v>
      </c>
      <c r="N59" s="159">
        <f>IF(Vragenlijst!O56="","",Vragenlijst!O56)</f>
        <v>3</v>
      </c>
      <c r="O59" s="159">
        <f>IF(Vragenlijst!P56="","",Vragenlijst!P56)</f>
        <v>6</v>
      </c>
      <c r="R59" s="162">
        <f t="shared" si="33"/>
      </c>
      <c r="S59" s="162">
        <f t="shared" si="33"/>
      </c>
      <c r="T59" s="162">
        <f t="shared" si="33"/>
      </c>
      <c r="U59" s="163">
        <f t="shared" si="34"/>
        <v>0</v>
      </c>
      <c r="V59" s="159">
        <f>IF(Vragenlijst!W56="","",Vragenlijst!W56)</f>
        <v>0</v>
      </c>
      <c r="X59" s="157">
        <f t="shared" si="35"/>
      </c>
      <c r="Y59" s="161">
        <f t="shared" si="36"/>
        <v>2</v>
      </c>
      <c r="Z59" s="161">
        <f t="shared" si="37"/>
        <v>0</v>
      </c>
      <c r="AB59" s="161" t="str">
        <f t="shared" si="38"/>
        <v>+</v>
      </c>
      <c r="AC59" s="161" t="str">
        <f t="shared" si="39"/>
        <v>+</v>
      </c>
      <c r="AD59" s="161" t="str">
        <f t="shared" si="19"/>
        <v>+</v>
      </c>
      <c r="AE59" s="161" t="str">
        <f t="shared" si="40"/>
        <v>+</v>
      </c>
    </row>
    <row r="60" spans="3:31" s="210" customFormat="1" ht="16.5" thickBot="1">
      <c r="C60" s="190"/>
      <c r="D60" s="199"/>
      <c r="E60" s="200"/>
      <c r="F60" s="28"/>
      <c r="G60" s="28"/>
      <c r="H60" s="28"/>
      <c r="I60" s="201"/>
      <c r="J60" s="202"/>
      <c r="K60" s="203">
        <f>IF(Vragenlijst!L57="","",Vragenlijst!L57)</f>
      </c>
      <c r="L60" s="204">
        <f>IF(Vragenlijst!M57="","",Vragenlijst!M57)</f>
      </c>
      <c r="M60" s="205">
        <f>IF(Vragenlijst!N57="","",Vragenlijst!N57)</f>
      </c>
      <c r="N60" s="205">
        <f>IF(Vragenlijst!O57="","",Vragenlijst!O57)</f>
      </c>
      <c r="O60" s="205">
        <f>IF(Vragenlijst!P57="","",Vragenlijst!P57)</f>
      </c>
      <c r="P60" s="206"/>
      <c r="Q60" s="207"/>
      <c r="R60" s="208"/>
      <c r="S60" s="208"/>
      <c r="T60" s="208"/>
      <c r="U60" s="209"/>
      <c r="V60" s="159">
        <f>IF(Vragenlijst!W57="","",Vragenlijst!W57)</f>
        <v>0</v>
      </c>
      <c r="W60" s="207"/>
      <c r="X60" s="203"/>
      <c r="Y60" s="207"/>
      <c r="Z60" s="207"/>
      <c r="AA60" s="207"/>
      <c r="AB60" s="207"/>
      <c r="AC60" s="207"/>
      <c r="AD60" s="207"/>
      <c r="AE60" s="207"/>
    </row>
    <row r="61" spans="3:31" ht="18.75" thickBot="1">
      <c r="C61" s="190"/>
      <c r="D61" s="190"/>
      <c r="E61" s="215" t="str">
        <f>Vragenlijst!F58&amp;"  (maturityniveau "&amp;Vragenlijst!D58&amp;")"</f>
        <v>Leervraag arrangeren  (maturityniveau 0)</v>
      </c>
      <c r="F61" s="216"/>
      <c r="G61" s="217"/>
      <c r="H61" s="218"/>
      <c r="I61" s="24"/>
      <c r="J61" s="192"/>
      <c r="K61" s="193">
        <f>IF(Vragenlijst!L58="","",Vragenlijst!L58)</f>
      </c>
      <c r="L61" s="193">
        <f>IF(Vragenlijst!M58="","",Vragenlijst!M58)</f>
      </c>
      <c r="M61" s="193">
        <f>IF(Vragenlijst!N58="","",Vragenlijst!N58)</f>
        <v>0</v>
      </c>
      <c r="N61" s="193">
        <f>IF(Vragenlijst!O58="","",Vragenlijst!O58)</f>
        <v>3</v>
      </c>
      <c r="O61" s="193">
        <f>IF(Vragenlijst!P58="","",Vragenlijst!P58)</f>
        <v>8</v>
      </c>
      <c r="R61" s="162">
        <f>SUM(R62:T67)</f>
        <v>0</v>
      </c>
      <c r="S61" s="162">
        <v>6</v>
      </c>
      <c r="T61" s="162">
        <f>IF(ISBLANK(I61),"",O61)</f>
      </c>
      <c r="V61" s="159">
        <f>IF(Vragenlijst!W58="","",Vragenlijst!W58)</f>
        <v>0</v>
      </c>
      <c r="X61" s="157">
        <f>IF(Z61=0,"",IF(G61&lt;&gt;"",IF(OR(L61=1,L61&gt;Y61),"",0),IF(AND(H61&lt;&gt;"",L61&gt;1),L61-1,IF(AND(AND(I61&lt;&gt;"",L61&lt;Y61),L61&gt;1),Y61,L61))))</f>
      </c>
      <c r="Y61" s="194">
        <f>IF($Y$9&gt;0,$Y$9,IF(S61&lt;&gt;Z61,0,IF(R61&lt;0,1,IF(R61&lt;N61,2,IF(R61&lt;O61,3,4)))))</f>
        <v>0</v>
      </c>
      <c r="Z61" s="161">
        <f>SUM(Z62:Z67)</f>
        <v>0</v>
      </c>
      <c r="AB61" s="161" t="str">
        <f>IF(X61=Y61,F61,"+")</f>
        <v>+</v>
      </c>
      <c r="AC61" s="161" t="str">
        <f>IF(X61=Y61-1,F61,"+")</f>
        <v>+</v>
      </c>
      <c r="AD61" s="161" t="str">
        <f>IF(AND(X61=Y61+1,V61=U61),F61,"+")</f>
        <v>+</v>
      </c>
      <c r="AE61" s="161" t="str">
        <f>IF(V61&lt;&gt;U61,F61,"+")</f>
        <v>+</v>
      </c>
    </row>
    <row r="62" spans="3:31" ht="30.75" thickBot="1">
      <c r="C62" s="190">
        <f>C59+1</f>
        <v>41</v>
      </c>
      <c r="D62" s="196" t="str">
        <f aca="true" t="shared" si="41" ref="D62:D67">IF(E62=AE62,K62,"x")</f>
        <v>x</v>
      </c>
      <c r="E62" s="197" t="str">
        <f>Vragenlijst!F59</f>
        <v>Bij het arrangeren van het leertraject wordt rekening gehouden met leerkenmerken en andere gegevens uit de intake.</v>
      </c>
      <c r="F62" s="39">
        <f>IF(Vragenlijst!G59="","",Vragenlijst!G59)</f>
      </c>
      <c r="G62" s="40">
        <f>IF(Vragenlijst!H59="","",Vragenlijst!H59)</f>
      </c>
      <c r="H62" s="41">
        <f>IF(Vragenlijst!I59="","",Vragenlijst!I59)</f>
      </c>
      <c r="I62" s="198"/>
      <c r="K62" s="157">
        <f>IF(Vragenlijst!L59="","",Vragenlijst!L59)</f>
        <v>34</v>
      </c>
      <c r="L62" s="158">
        <f>IF(Vragenlijst!M59="","",Vragenlijst!M59)</f>
        <v>2</v>
      </c>
      <c r="M62" s="159">
        <f>IF(Vragenlijst!N59="","",Vragenlijst!N59)</f>
        <v>0</v>
      </c>
      <c r="N62" s="159">
        <f>IF(Vragenlijst!O59="","",Vragenlijst!O59)</f>
        <v>0</v>
      </c>
      <c r="O62" s="159">
        <f>IF(Vragenlijst!P59="","",Vragenlijst!P59)</f>
        <v>0</v>
      </c>
      <c r="R62" s="162">
        <f aca="true" t="shared" si="42" ref="R62:T67">IF(F62="","",M62)</f>
      </c>
      <c r="S62" s="162">
        <f t="shared" si="42"/>
      </c>
      <c r="T62" s="162">
        <f t="shared" si="42"/>
      </c>
      <c r="U62" s="163">
        <f aca="true" t="shared" si="43" ref="U62:U67">SUM(R62:T62)</f>
        <v>0</v>
      </c>
      <c r="V62" s="159">
        <f>IF(Vragenlijst!W59="","",Vragenlijst!W59)</f>
        <v>0</v>
      </c>
      <c r="X62" s="157">
        <f t="shared" si="2"/>
      </c>
      <c r="Y62" s="161">
        <f aca="true" t="shared" si="44" ref="Y62:Y67">IF($Y$9=1,$Y$9,MAX(2,Y61))</f>
        <v>2</v>
      </c>
      <c r="Z62" s="161">
        <f>COUNTIF(F62:H62,"x")</f>
        <v>0</v>
      </c>
      <c r="AB62" s="161" t="str">
        <f>IF(X62=Y62,E62,"+")</f>
        <v>+</v>
      </c>
      <c r="AC62" s="161" t="str">
        <f aca="true" t="shared" si="45" ref="AC62:AC67">IF(X62&lt;Y62,E62,"+")</f>
        <v>+</v>
      </c>
      <c r="AD62" s="161" t="str">
        <f>IF(AND(X62=Y62+1,V62=U62),E62,"+")</f>
        <v>+</v>
      </c>
      <c r="AE62" s="161" t="str">
        <f>IF(V62&lt;&gt;U62,E62,"+")</f>
        <v>+</v>
      </c>
    </row>
    <row r="63" spans="3:31" ht="30.75" thickBot="1">
      <c r="C63" s="190">
        <f>C62+1</f>
        <v>42</v>
      </c>
      <c r="D63" s="196" t="str">
        <f t="shared" si="41"/>
        <v>x</v>
      </c>
      <c r="E63" s="197" t="str">
        <f>Vragenlijst!F60</f>
        <v>Binnen het leertraject is er een zekere ruimte voor een persoonlijke invulling (keuzevakken, wegwerken deficiënties, enz.).</v>
      </c>
      <c r="F63" s="39">
        <f>IF(Vragenlijst!G60="","",Vragenlijst!G60)</f>
      </c>
      <c r="G63" s="40">
        <f>IF(Vragenlijst!H60="","",Vragenlijst!H60)</f>
      </c>
      <c r="H63" s="41">
        <f>IF(Vragenlijst!I60="","",Vragenlijst!I60)</f>
      </c>
      <c r="I63" s="198"/>
      <c r="K63" s="157">
        <f>IF(Vragenlijst!L60="","",Vragenlijst!L60)</f>
      </c>
      <c r="L63" s="158">
        <f>IF(Vragenlijst!M60="","",Vragenlijst!M60)</f>
        <v>2</v>
      </c>
      <c r="M63" s="159">
        <f>IF(Vragenlijst!N60="","",Vragenlijst!N60)</f>
        <v>-2</v>
      </c>
      <c r="N63" s="159">
        <f>IF(Vragenlijst!O60="","",Vragenlijst!O60)</f>
        <v>0</v>
      </c>
      <c r="O63" s="159">
        <f>IF(Vragenlijst!P60="","",Vragenlijst!P60)</f>
        <v>0</v>
      </c>
      <c r="R63" s="162">
        <f>IF(F63="","",M63)</f>
      </c>
      <c r="S63" s="162">
        <f>IF(G63="","",N63)</f>
      </c>
      <c r="T63" s="162">
        <f>IF(H63="","",O63)</f>
      </c>
      <c r="U63" s="163">
        <f t="shared" si="43"/>
        <v>0</v>
      </c>
      <c r="V63" s="159">
        <f>IF(Vragenlijst!W60="","",Vragenlijst!W60)</f>
        <v>0</v>
      </c>
      <c r="X63" s="157">
        <f t="shared" si="2"/>
      </c>
      <c r="Y63" s="161">
        <f t="shared" si="44"/>
        <v>2</v>
      </c>
      <c r="Z63" s="161">
        <f>COUNTIF(F63:H63,"x")</f>
        <v>0</v>
      </c>
      <c r="AB63" s="161" t="str">
        <f>IF(X63=Y63,E63,"+")</f>
        <v>+</v>
      </c>
      <c r="AC63" s="161" t="str">
        <f t="shared" si="45"/>
        <v>+</v>
      </c>
      <c r="AD63" s="161" t="str">
        <f>IF(AND(X63=Y63+1,V63=U63),E63,"+")</f>
        <v>+</v>
      </c>
      <c r="AE63" s="161" t="str">
        <f>IF(V63&lt;&gt;U63,E63,"+")</f>
        <v>+</v>
      </c>
    </row>
    <row r="64" spans="3:31" ht="45.75" thickBot="1">
      <c r="C64" s="190">
        <f aca="true" t="shared" si="46" ref="C64:C127">C63+1</f>
        <v>43</v>
      </c>
      <c r="D64" s="196" t="str">
        <f t="shared" si="41"/>
        <v>x</v>
      </c>
      <c r="E64" s="197" t="str">
        <f>Vragenlijst!F61</f>
        <v>Binnen het leertraject is er veel ruimte voor een persoonlijke invulling op basis van ambities, voorkeuren, leerkenmerken en voortgang van de student, zodat gesproken kan worden van individuele leertrajecten. </v>
      </c>
      <c r="F64" s="39">
        <f>IF(Vragenlijst!G61="","",Vragenlijst!G61)</f>
      </c>
      <c r="G64" s="40">
        <f>IF(Vragenlijst!H61="","",Vragenlijst!H61)</f>
      </c>
      <c r="H64" s="41">
        <f>IF(Vragenlijst!I61="","",Vragenlijst!I61)</f>
      </c>
      <c r="I64" s="198"/>
      <c r="K64" s="157">
        <f>IF(Vragenlijst!L61="","",Vragenlijst!L61)</f>
      </c>
      <c r="L64" s="158">
        <f>IF(Vragenlijst!M61="","",Vragenlijst!M61)</f>
        <v>4</v>
      </c>
      <c r="M64" s="159">
        <f>IF(Vragenlijst!N61="","",Vragenlijst!N61)</f>
        <v>0</v>
      </c>
      <c r="N64" s="159">
        <f>IF(Vragenlijst!O61="","",Vragenlijst!O61)</f>
        <v>3</v>
      </c>
      <c r="O64" s="159">
        <f>IF(Vragenlijst!P61="","",Vragenlijst!P61)</f>
        <v>6</v>
      </c>
      <c r="R64" s="162">
        <f t="shared" si="42"/>
      </c>
      <c r="S64" s="162">
        <f t="shared" si="42"/>
      </c>
      <c r="T64" s="162">
        <f t="shared" si="42"/>
      </c>
      <c r="U64" s="163">
        <f t="shared" si="43"/>
        <v>0</v>
      </c>
      <c r="V64" s="159">
        <f>IF(Vragenlijst!W61="","",Vragenlijst!W61)</f>
        <v>0</v>
      </c>
      <c r="X64" s="157">
        <f t="shared" si="2"/>
      </c>
      <c r="Y64" s="161">
        <f t="shared" si="44"/>
        <v>2</v>
      </c>
      <c r="Z64" s="161">
        <f t="shared" si="16"/>
        <v>0</v>
      </c>
      <c r="AB64" s="161" t="str">
        <f aca="true" t="shared" si="47" ref="AB64:AB82">IF(X64=Y64,E64,"+")</f>
        <v>+</v>
      </c>
      <c r="AC64" s="161" t="str">
        <f t="shared" si="45"/>
        <v>+</v>
      </c>
      <c r="AD64" s="161" t="str">
        <f aca="true" t="shared" si="48" ref="AD64:AD82">IF(AND(X64=Y64+1,V64=U64),E64,"+")</f>
        <v>+</v>
      </c>
      <c r="AE64" s="161" t="str">
        <f aca="true" t="shared" si="49" ref="AE64:AE82">IF(V64&lt;&gt;U64,E64,"+")</f>
        <v>+</v>
      </c>
    </row>
    <row r="65" spans="3:32" ht="30.75" thickBot="1">
      <c r="C65" s="190">
        <f t="shared" si="46"/>
        <v>44</v>
      </c>
      <c r="D65" s="196" t="str">
        <f t="shared" si="41"/>
        <v>x</v>
      </c>
      <c r="E65" s="197" t="str">
        <f>Vragenlijst!F62</f>
        <v>Bij het samenstellen van een (persoonlijk) leertraject wordt waar mogelijk gebruik gemaakt van referentiearrangementen ('aanraders').</v>
      </c>
      <c r="F65" s="39">
        <f>IF(Vragenlijst!G62="","",Vragenlijst!G62)</f>
      </c>
      <c r="G65" s="40">
        <f>IF(Vragenlijst!H62="","",Vragenlijst!H62)</f>
      </c>
      <c r="H65" s="41">
        <f>IF(Vragenlijst!I62="","",Vragenlijst!I62)</f>
      </c>
      <c r="I65" s="198"/>
      <c r="K65" s="157">
        <f>IF(Vragenlijst!L62="","",Vragenlijst!L62)</f>
        <v>4</v>
      </c>
      <c r="L65" s="158">
        <f>IF(Vragenlijst!M62="","",Vragenlijst!M62)</f>
        <v>3</v>
      </c>
      <c r="M65" s="159">
        <f>IF(Vragenlijst!N62="","",Vragenlijst!N62)</f>
        <v>0</v>
      </c>
      <c r="N65" s="159">
        <f>IF(Vragenlijst!O62="","",Vragenlijst!O62)</f>
        <v>1</v>
      </c>
      <c r="O65" s="159">
        <f>IF(Vragenlijst!P62="","",Vragenlijst!P62)</f>
        <v>2</v>
      </c>
      <c r="R65" s="162">
        <f>IF(F65="","",M65)</f>
      </c>
      <c r="S65" s="162">
        <f>IF(G65="","",N65)</f>
      </c>
      <c r="T65" s="162">
        <f>IF(H65="","",O65)</f>
      </c>
      <c r="U65" s="163">
        <f t="shared" si="43"/>
        <v>0</v>
      </c>
      <c r="V65" s="159">
        <f>IF(Vragenlijst!W62="","",Vragenlijst!W62)</f>
        <v>0</v>
      </c>
      <c r="X65" s="157">
        <f t="shared" si="2"/>
      </c>
      <c r="Y65" s="161">
        <f t="shared" si="44"/>
        <v>2</v>
      </c>
      <c r="Z65" s="161">
        <f>COUNTIF(F65:H65,"x")</f>
        <v>0</v>
      </c>
      <c r="AB65" s="161" t="str">
        <f>IF(X65=Y65,E65,"+")</f>
        <v>+</v>
      </c>
      <c r="AC65" s="161" t="str">
        <f t="shared" si="45"/>
        <v>+</v>
      </c>
      <c r="AD65" s="161" t="str">
        <f>IF(AND(X65=Y65+1,V65=U65),E65,"+")</f>
        <v>+</v>
      </c>
      <c r="AE65" s="161" t="str">
        <f>IF(V65&lt;&gt;U65,E65,"+")</f>
        <v>+</v>
      </c>
      <c r="AF65" s="164">
        <f>VLOOKUP($K65,$C$12:$V$196,7)</f>
        <v>0</v>
      </c>
    </row>
    <row r="66" spans="3:31" ht="30.75" thickBot="1">
      <c r="C66" s="190">
        <f t="shared" si="46"/>
        <v>45</v>
      </c>
      <c r="D66" s="196" t="str">
        <f t="shared" si="41"/>
        <v>x</v>
      </c>
      <c r="E66" s="197" t="str">
        <f>Vragenlijst!F63</f>
        <v>Bij een verkeerde studiekeus kan een student op korte termijn aan een nieuwe opleiding beginnen.</v>
      </c>
      <c r="F66" s="39">
        <f>IF(Vragenlijst!G63="","",Vragenlijst!G63)</f>
      </c>
      <c r="G66" s="40">
        <f>IF(Vragenlijst!H63="","",Vragenlijst!H63)</f>
      </c>
      <c r="H66" s="41">
        <f>IF(Vragenlijst!I63="","",Vragenlijst!I63)</f>
      </c>
      <c r="I66" s="198"/>
      <c r="K66" s="157">
        <f>IF(Vragenlijst!L63="","",Vragenlijst!L63)</f>
      </c>
      <c r="L66" s="158">
        <f>IF(Vragenlijst!M63="","",Vragenlijst!M63)</f>
        <v>3</v>
      </c>
      <c r="M66" s="159">
        <f>IF(Vragenlijst!N63="","",Vragenlijst!N63)</f>
        <v>0</v>
      </c>
      <c r="N66" s="159">
        <f>IF(Vragenlijst!O63="","",Vragenlijst!O63)</f>
        <v>1</v>
      </c>
      <c r="O66" s="159">
        <f>IF(Vragenlijst!P63="","",Vragenlijst!P63)</f>
        <v>2</v>
      </c>
      <c r="R66" s="162">
        <f t="shared" si="42"/>
      </c>
      <c r="S66" s="162">
        <f t="shared" si="42"/>
      </c>
      <c r="T66" s="162">
        <f t="shared" si="42"/>
      </c>
      <c r="U66" s="163">
        <f t="shared" si="43"/>
        <v>0</v>
      </c>
      <c r="V66" s="159">
        <f>IF(Vragenlijst!W63="","",Vragenlijst!W63)</f>
        <v>0</v>
      </c>
      <c r="X66" s="157">
        <f t="shared" si="2"/>
      </c>
      <c r="Y66" s="161">
        <f t="shared" si="44"/>
        <v>2</v>
      </c>
      <c r="Z66" s="161">
        <f t="shared" si="16"/>
        <v>0</v>
      </c>
      <c r="AB66" s="161" t="str">
        <f t="shared" si="47"/>
        <v>+</v>
      </c>
      <c r="AC66" s="161" t="str">
        <f t="shared" si="45"/>
        <v>+</v>
      </c>
      <c r="AD66" s="161" t="str">
        <f t="shared" si="48"/>
        <v>+</v>
      </c>
      <c r="AE66" s="161" t="str">
        <f t="shared" si="49"/>
        <v>+</v>
      </c>
    </row>
    <row r="67" spans="3:31" ht="30.75" thickBot="1">
      <c r="C67" s="190">
        <f t="shared" si="46"/>
        <v>46</v>
      </c>
      <c r="D67" s="196" t="str">
        <f t="shared" si="41"/>
        <v>x</v>
      </c>
      <c r="E67" s="197" t="str">
        <f>Vragenlijst!F64</f>
        <v>Bij een verkeerde studiekeus kunnen behaalde resultaten, voor zover relevant, worden meegenomen naar de nieuwe opleiding.</v>
      </c>
      <c r="F67" s="39">
        <f>IF(Vragenlijst!G64="","",Vragenlijst!G64)</f>
      </c>
      <c r="G67" s="40">
        <f>IF(Vragenlijst!H64="","",Vragenlijst!H64)</f>
      </c>
      <c r="H67" s="41">
        <f>IF(Vragenlijst!I64="","",Vragenlijst!I64)</f>
      </c>
      <c r="I67" s="198"/>
      <c r="K67" s="157">
        <f>IF(Vragenlijst!L64="","",Vragenlijst!L64)</f>
      </c>
      <c r="L67" s="158">
        <f>IF(Vragenlijst!M64="","",Vragenlijst!M64)</f>
        <v>2</v>
      </c>
      <c r="M67" s="159">
        <f>IF(Vragenlijst!N64="","",Vragenlijst!N64)</f>
        <v>0</v>
      </c>
      <c r="N67" s="159">
        <f>IF(Vragenlijst!O64="","",Vragenlijst!O64)</f>
        <v>0</v>
      </c>
      <c r="O67" s="159">
        <f>IF(Vragenlijst!P64="","",Vragenlijst!P64)</f>
        <v>0</v>
      </c>
      <c r="R67" s="162">
        <f t="shared" si="42"/>
      </c>
      <c r="S67" s="162">
        <f t="shared" si="42"/>
      </c>
      <c r="T67" s="162">
        <f t="shared" si="42"/>
      </c>
      <c r="U67" s="163">
        <f t="shared" si="43"/>
        <v>0</v>
      </c>
      <c r="V67" s="159">
        <f>IF(Vragenlijst!W64="","",Vragenlijst!W64)</f>
        <v>0</v>
      </c>
      <c r="X67" s="157">
        <f t="shared" si="2"/>
      </c>
      <c r="Y67" s="161">
        <f t="shared" si="44"/>
        <v>2</v>
      </c>
      <c r="Z67" s="161">
        <f t="shared" si="16"/>
        <v>0</v>
      </c>
      <c r="AB67" s="161" t="str">
        <f t="shared" si="47"/>
        <v>+</v>
      </c>
      <c r="AC67" s="161" t="str">
        <f t="shared" si="45"/>
        <v>+</v>
      </c>
      <c r="AD67" s="161" t="str">
        <f t="shared" si="48"/>
        <v>+</v>
      </c>
      <c r="AE67" s="161" t="str">
        <f t="shared" si="49"/>
        <v>+</v>
      </c>
    </row>
    <row r="68" spans="3:31" s="210" customFormat="1" ht="16.5" thickBot="1">
      <c r="C68" s="190"/>
      <c r="D68" s="199"/>
      <c r="E68" s="200"/>
      <c r="F68" s="28"/>
      <c r="G68" s="28"/>
      <c r="H68" s="28"/>
      <c r="I68" s="201"/>
      <c r="J68" s="202"/>
      <c r="K68" s="203">
        <f>IF(Vragenlijst!L65="","",Vragenlijst!L65)</f>
      </c>
      <c r="L68" s="204">
        <f>IF(Vragenlijst!M65="","",Vragenlijst!M65)</f>
      </c>
      <c r="M68" s="205">
        <f>IF(Vragenlijst!N65="","",Vragenlijst!N65)</f>
      </c>
      <c r="N68" s="205">
        <f>IF(Vragenlijst!O65="","",Vragenlijst!O65)</f>
      </c>
      <c r="O68" s="205">
        <f>IF(Vragenlijst!P65="","",Vragenlijst!P65)</f>
      </c>
      <c r="P68" s="206"/>
      <c r="Q68" s="207"/>
      <c r="R68" s="208"/>
      <c r="S68" s="208"/>
      <c r="T68" s="208"/>
      <c r="U68" s="209"/>
      <c r="V68" s="159">
        <f>IF(Vragenlijst!W65="","",Vragenlijst!W65)</f>
        <v>0</v>
      </c>
      <c r="W68" s="207"/>
      <c r="X68" s="203"/>
      <c r="Y68" s="207"/>
      <c r="Z68" s="207"/>
      <c r="AA68" s="207"/>
      <c r="AB68" s="207"/>
      <c r="AC68" s="207"/>
      <c r="AD68" s="207"/>
      <c r="AE68" s="207"/>
    </row>
    <row r="69" spans="3:31" ht="18.75" thickBot="1">
      <c r="C69" s="190"/>
      <c r="D69" s="190"/>
      <c r="E69" s="215" t="str">
        <f>Vragenlijst!F66&amp;"  (maturityniveau "&amp;Vragenlijst!D66&amp;")"</f>
        <v>Plannen en roosteren  (maturityniveau 0)</v>
      </c>
      <c r="F69" s="216"/>
      <c r="G69" s="217"/>
      <c r="H69" s="218"/>
      <c r="I69" s="24"/>
      <c r="J69" s="192"/>
      <c r="K69" s="193">
        <f>IF(Vragenlijst!L66="","",Vragenlijst!L66)</f>
      </c>
      <c r="L69" s="193">
        <f>IF(Vragenlijst!M66="","",Vragenlijst!M66)</f>
      </c>
      <c r="M69" s="193">
        <f>IF(Vragenlijst!N66="","",Vragenlijst!N66)</f>
        <v>0</v>
      </c>
      <c r="N69" s="193">
        <f>IF(Vragenlijst!O66="","",Vragenlijst!O66)</f>
        <v>5</v>
      </c>
      <c r="O69" s="193">
        <f>IF(Vragenlijst!P66="","",Vragenlijst!P66)</f>
        <v>15</v>
      </c>
      <c r="R69" s="162">
        <f>SUM(R70:T82)</f>
        <v>0</v>
      </c>
      <c r="S69" s="162">
        <v>13</v>
      </c>
      <c r="T69" s="162">
        <f>IF(ISBLANK(I69),"",O69)</f>
      </c>
      <c r="V69" s="159">
        <f>IF(Vragenlijst!W66="","",Vragenlijst!W66)</f>
        <v>0</v>
      </c>
      <c r="X69" s="157">
        <f>IF(Z69=0,"",IF(G69&lt;&gt;"",IF(OR(L69=1,L69&gt;Y69),"",0),IF(AND(H69&lt;&gt;"",L69&gt;1),L69-1,IF(AND(AND(I69&lt;&gt;"",L69&lt;Y69),L69&gt;1),Y69,L69))))</f>
      </c>
      <c r="Y69" s="194">
        <f>IF($Y$9&gt;0,$Y$9,IF(S69&lt;&gt;Z69,0,IF(R69&lt;0,1,IF(R69&lt;N69,2,IF(R69&lt;O69,3,4)))))</f>
        <v>0</v>
      </c>
      <c r="Z69" s="161">
        <f>SUM(Z70:Z82)</f>
        <v>0</v>
      </c>
      <c r="AB69" s="161" t="str">
        <f>IF(X69=Y69,F69,"+")</f>
        <v>+</v>
      </c>
      <c r="AC69" s="161" t="str">
        <f>IF(X69=Y69-1,F69,"+")</f>
        <v>+</v>
      </c>
      <c r="AD69" s="161" t="str">
        <f>IF(AND(X69=Y69+1,V69=U69),F69,"+")</f>
        <v>+</v>
      </c>
      <c r="AE69" s="161" t="str">
        <f>IF(V69&lt;&gt;U69,F69,"+")</f>
        <v>+</v>
      </c>
    </row>
    <row r="70" spans="3:31" ht="30.75" thickBot="1">
      <c r="C70" s="190">
        <f>C67+1</f>
        <v>47</v>
      </c>
      <c r="D70" s="196" t="str">
        <f aca="true" t="shared" si="50" ref="D70:D82">IF(E70=AE70,K70,"x")</f>
        <v>x</v>
      </c>
      <c r="E70" s="197" t="str">
        <f>Vragenlijst!F67</f>
        <v>Er wordt geprobeerd om in één keer het definitieve perioderooster te maken. Dit betekent dat er een grote druk is om tijdig alle informatie aan te leveren.</v>
      </c>
      <c r="F70" s="39">
        <f>IF(Vragenlijst!G67="","",Vragenlijst!G67)</f>
      </c>
      <c r="G70" s="118">
        <f>IF(Vragenlijst!H67="","",Vragenlijst!H67)</f>
      </c>
      <c r="H70" s="41">
        <f>IF(Vragenlijst!I67="","",Vragenlijst!I67)</f>
      </c>
      <c r="I70" s="198"/>
      <c r="K70" s="157">
        <f>IF(Vragenlijst!L67="","",Vragenlijst!L67)</f>
      </c>
      <c r="L70" s="158">
        <f>IF(Vragenlijst!M67="","",Vragenlijst!M67)</f>
        <v>1</v>
      </c>
      <c r="M70" s="159">
        <f>IF(Vragenlijst!N67="","",Vragenlijst!N67)</f>
        <v>0</v>
      </c>
      <c r="N70" s="159">
        <f>IF(Vragenlijst!O67="","",Vragenlijst!O67)</f>
        <v>-2</v>
      </c>
      <c r="O70" s="159">
        <f>IF(Vragenlijst!P67="","",Vragenlijst!P67)</f>
        <v>-2</v>
      </c>
      <c r="R70" s="162">
        <f aca="true" t="shared" si="51" ref="R70:T82">IF(F70="","",M70)</f>
      </c>
      <c r="S70" s="162">
        <f t="shared" si="51"/>
      </c>
      <c r="T70" s="162">
        <f t="shared" si="51"/>
      </c>
      <c r="U70" s="163">
        <f aca="true" t="shared" si="52" ref="U70:U82">SUM(R70:T70)</f>
        <v>0</v>
      </c>
      <c r="V70" s="159">
        <f>IF(Vragenlijst!W67="","",Vragenlijst!W67)</f>
        <v>0</v>
      </c>
      <c r="X70" s="157">
        <f aca="true" t="shared" si="53" ref="X70:X108">IF(Z70=0,"",IF(F70&lt;&gt;"",IF(OR(L70=1,L70&gt;Y70),"",0),IF(AND(G70&lt;&gt;"",L70&gt;1),L70-1,IF(AND(AND(H70&lt;&gt;"",L70&lt;Y70),L70&gt;1),Y70,L70))))</f>
      </c>
      <c r="Y70" s="161">
        <f aca="true" t="shared" si="54" ref="Y70:Y82">IF($Y$9=1,$Y$9,MAX(2,Y69))</f>
        <v>2</v>
      </c>
      <c r="Z70" s="161">
        <f aca="true" t="shared" si="55" ref="Z70:Z108">COUNTIF(F70:H70,"x")</f>
        <v>0</v>
      </c>
      <c r="AB70" s="161" t="str">
        <f t="shared" si="47"/>
        <v>+</v>
      </c>
      <c r="AC70" s="161" t="str">
        <f aca="true" t="shared" si="56" ref="AC70:AC82">IF(X70&lt;Y70,E70,"+")</f>
        <v>+</v>
      </c>
      <c r="AD70" s="161" t="str">
        <f t="shared" si="48"/>
        <v>+</v>
      </c>
      <c r="AE70" s="161" t="str">
        <f t="shared" si="49"/>
        <v>+</v>
      </c>
    </row>
    <row r="71" spans="3:31" ht="30.75" thickBot="1">
      <c r="C71" s="190">
        <f t="shared" si="46"/>
        <v>48</v>
      </c>
      <c r="D71" s="196" t="str">
        <f t="shared" si="50"/>
        <v>x</v>
      </c>
      <c r="E71" s="197" t="str">
        <f>Vragenlijst!F68</f>
        <v>Er worden eerst globale roosters gemaakt op basis van prognoses, die pas later worden uitgewerkt in definitieve perioderoosters.</v>
      </c>
      <c r="F71" s="39">
        <f>IF(Vragenlijst!G68="","",Vragenlijst!G68)</f>
      </c>
      <c r="G71" s="40">
        <f>IF(Vragenlijst!H68="","",Vragenlijst!H68)</f>
      </c>
      <c r="H71" s="41">
        <f>IF(Vragenlijst!I68="","",Vragenlijst!I68)</f>
      </c>
      <c r="I71" s="198"/>
      <c r="K71" s="157">
        <f>IF(Vragenlijst!L68="","",Vragenlijst!L68)</f>
      </c>
      <c r="L71" s="158">
        <f>IF(Vragenlijst!M68="","",Vragenlijst!M68)</f>
        <v>3</v>
      </c>
      <c r="M71" s="159">
        <f>IF(Vragenlijst!N68="","",Vragenlijst!N68)</f>
        <v>0</v>
      </c>
      <c r="N71" s="159">
        <f>IF(Vragenlijst!O68="","",Vragenlijst!O68)</f>
        <v>1</v>
      </c>
      <c r="O71" s="159">
        <f>IF(Vragenlijst!P68="","",Vragenlijst!P68)</f>
        <v>2</v>
      </c>
      <c r="R71" s="162">
        <f t="shared" si="51"/>
      </c>
      <c r="S71" s="162">
        <f t="shared" si="51"/>
      </c>
      <c r="T71" s="162">
        <f t="shared" si="51"/>
      </c>
      <c r="U71" s="163">
        <f t="shared" si="52"/>
        <v>0</v>
      </c>
      <c r="V71" s="159">
        <f>IF(Vragenlijst!W68="","",Vragenlijst!W68)</f>
        <v>0</v>
      </c>
      <c r="X71" s="157">
        <f t="shared" si="53"/>
      </c>
      <c r="Y71" s="161">
        <f t="shared" si="54"/>
        <v>2</v>
      </c>
      <c r="Z71" s="161">
        <f t="shared" si="55"/>
        <v>0</v>
      </c>
      <c r="AB71" s="161" t="str">
        <f t="shared" si="47"/>
        <v>+</v>
      </c>
      <c r="AC71" s="161" t="str">
        <f t="shared" si="56"/>
        <v>+</v>
      </c>
      <c r="AD71" s="161" t="str">
        <f t="shared" si="48"/>
        <v>+</v>
      </c>
      <c r="AE71" s="161" t="str">
        <f t="shared" si="49"/>
        <v>+</v>
      </c>
    </row>
    <row r="72" spans="3:31" ht="30.75" thickBot="1">
      <c r="C72" s="190">
        <f t="shared" si="46"/>
        <v>49</v>
      </c>
      <c r="D72" s="196" t="str">
        <f t="shared" si="50"/>
        <v>x</v>
      </c>
      <c r="E72" s="197" t="str">
        <f>Vragenlijst!F69</f>
        <v>Roosters kunnen inspelen op veranderende omstandigheden en mogelijkheden die zich voordoen.</v>
      </c>
      <c r="F72" s="39">
        <f>IF(Vragenlijst!G69="","",Vragenlijst!G69)</f>
      </c>
      <c r="G72" s="40">
        <f>IF(Vragenlijst!H69="","",Vragenlijst!H69)</f>
      </c>
      <c r="H72" s="41">
        <f>IF(Vragenlijst!I69="","",Vragenlijst!I69)</f>
      </c>
      <c r="I72" s="198"/>
      <c r="K72" s="157">
        <f>IF(Vragenlijst!L69="","",Vragenlijst!L69)</f>
      </c>
      <c r="L72" s="158">
        <f>IF(Vragenlijst!M69="","",Vragenlijst!M69)</f>
        <v>2</v>
      </c>
      <c r="M72" s="159">
        <f>IF(Vragenlijst!N69="","",Vragenlijst!N69)</f>
        <v>-2</v>
      </c>
      <c r="N72" s="159">
        <f>IF(Vragenlijst!O69="","",Vragenlijst!O69)</f>
        <v>0</v>
      </c>
      <c r="O72" s="159">
        <f>IF(Vragenlijst!P69="","",Vragenlijst!P69)</f>
        <v>0</v>
      </c>
      <c r="R72" s="162">
        <f t="shared" si="51"/>
      </c>
      <c r="S72" s="162">
        <f t="shared" si="51"/>
      </c>
      <c r="T72" s="162">
        <f t="shared" si="51"/>
      </c>
      <c r="U72" s="163">
        <f t="shared" si="52"/>
        <v>0</v>
      </c>
      <c r="V72" s="159">
        <f>IF(Vragenlijst!W69="","",Vragenlijst!W69)</f>
        <v>0</v>
      </c>
      <c r="X72" s="157">
        <f t="shared" si="53"/>
      </c>
      <c r="Y72" s="161">
        <f t="shared" si="54"/>
        <v>2</v>
      </c>
      <c r="Z72" s="161">
        <f t="shared" si="55"/>
        <v>0</v>
      </c>
      <c r="AB72" s="161" t="str">
        <f t="shared" si="47"/>
        <v>+</v>
      </c>
      <c r="AC72" s="161" t="str">
        <f t="shared" si="56"/>
        <v>+</v>
      </c>
      <c r="AD72" s="161" t="str">
        <f t="shared" si="48"/>
        <v>+</v>
      </c>
      <c r="AE72" s="161" t="str">
        <f t="shared" si="49"/>
        <v>+</v>
      </c>
    </row>
    <row r="73" spans="3:31" ht="16.5" thickBot="1">
      <c r="C73" s="190">
        <f t="shared" si="46"/>
        <v>50</v>
      </c>
      <c r="D73" s="196" t="str">
        <f t="shared" si="50"/>
        <v>x</v>
      </c>
      <c r="E73" s="197" t="str">
        <f>Vragenlijst!F70</f>
        <v>Roosters zijn altijd up-to-date en online raadpleegbaar voor alle betrokkenen.</v>
      </c>
      <c r="F73" s="39">
        <f>IF(Vragenlijst!G70="","",Vragenlijst!G70)</f>
      </c>
      <c r="G73" s="40">
        <f>IF(Vragenlijst!H70="","",Vragenlijst!H70)</f>
      </c>
      <c r="H73" s="41">
        <f>IF(Vragenlijst!I70="","",Vragenlijst!I70)</f>
      </c>
      <c r="I73" s="198"/>
      <c r="K73" s="157">
        <f>IF(Vragenlijst!L70="","",Vragenlijst!L70)</f>
      </c>
      <c r="L73" s="158">
        <f>IF(Vragenlijst!M70="","",Vragenlijst!M70)</f>
        <v>2</v>
      </c>
      <c r="M73" s="159">
        <f>IF(Vragenlijst!N70="","",Vragenlijst!N70)</f>
        <v>-2</v>
      </c>
      <c r="N73" s="159">
        <f>IF(Vragenlijst!O70="","",Vragenlijst!O70)</f>
        <v>0</v>
      </c>
      <c r="O73" s="159">
        <f>IF(Vragenlijst!P70="","",Vragenlijst!P70)</f>
        <v>0</v>
      </c>
      <c r="R73" s="162">
        <f>IF(F73="","",M73)</f>
      </c>
      <c r="S73" s="162">
        <f>IF(G73="","",N73)</f>
      </c>
      <c r="T73" s="162">
        <f>IF(H73="","",O73)</f>
      </c>
      <c r="U73" s="163">
        <f>SUM(R73:T73)</f>
        <v>0</v>
      </c>
      <c r="V73" s="159">
        <f>IF(Vragenlijst!W70="","",Vragenlijst!W70)</f>
        <v>0</v>
      </c>
      <c r="X73" s="157">
        <f t="shared" si="53"/>
      </c>
      <c r="Y73" s="161">
        <f t="shared" si="54"/>
        <v>2</v>
      </c>
      <c r="Z73" s="161">
        <f>COUNTIF(F73:H73,"x")</f>
        <v>0</v>
      </c>
      <c r="AB73" s="161" t="str">
        <f>IF(X73=Y73,E73,"+")</f>
        <v>+</v>
      </c>
      <c r="AC73" s="161" t="str">
        <f>IF(X73&lt;Y73,E73,"+")</f>
        <v>+</v>
      </c>
      <c r="AD73" s="161" t="str">
        <f>IF(AND(X73=Y73+1,V73=U73),E73,"+")</f>
        <v>+</v>
      </c>
      <c r="AE73" s="161" t="str">
        <f>IF(V73&lt;&gt;U73,E73,"+")</f>
        <v>+</v>
      </c>
    </row>
    <row r="74" spans="3:31" ht="16.5" thickBot="1">
      <c r="C74" s="190">
        <f t="shared" si="46"/>
        <v>51</v>
      </c>
      <c r="D74" s="196" t="str">
        <f t="shared" si="50"/>
        <v>x</v>
      </c>
      <c r="E74" s="197" t="str">
        <f>Vragenlijst!F71</f>
        <v>Het rooster is Docentgericht (accent ligt op docentvoorkeuren).</v>
      </c>
      <c r="F74" s="39">
        <f>IF(Vragenlijst!G71="","",Vragenlijst!G71)</f>
      </c>
      <c r="G74" s="118">
        <f>IF(Vragenlijst!H71="","",Vragenlijst!H71)</f>
      </c>
      <c r="H74" s="41">
        <f>IF(Vragenlijst!I71="","",Vragenlijst!I71)</f>
      </c>
      <c r="I74" s="198"/>
      <c r="K74" s="157">
        <f>IF(Vragenlijst!L71="","",Vragenlijst!L71)</f>
      </c>
      <c r="L74" s="158">
        <f>IF(Vragenlijst!M71="","",Vragenlijst!M71)</f>
        <v>1</v>
      </c>
      <c r="M74" s="159">
        <f>IF(Vragenlijst!N71="","",Vragenlijst!N71)</f>
        <v>0</v>
      </c>
      <c r="N74" s="159">
        <f>IF(Vragenlijst!O71="","",Vragenlijst!O71)</f>
        <v>-2</v>
      </c>
      <c r="O74" s="159">
        <f>IF(Vragenlijst!P71="","",Vragenlijst!P71)</f>
        <v>-2</v>
      </c>
      <c r="R74" s="162">
        <f t="shared" si="51"/>
      </c>
      <c r="S74" s="162">
        <f t="shared" si="51"/>
      </c>
      <c r="T74" s="162">
        <f t="shared" si="51"/>
      </c>
      <c r="U74" s="163">
        <f t="shared" si="52"/>
        <v>0</v>
      </c>
      <c r="V74" s="159">
        <f>IF(Vragenlijst!W71="","",Vragenlijst!W71)</f>
        <v>0</v>
      </c>
      <c r="X74" s="157">
        <f t="shared" si="53"/>
      </c>
      <c r="Y74" s="161">
        <f t="shared" si="54"/>
        <v>2</v>
      </c>
      <c r="Z74" s="161">
        <f t="shared" si="55"/>
        <v>0</v>
      </c>
      <c r="AB74" s="161" t="str">
        <f t="shared" si="47"/>
        <v>+</v>
      </c>
      <c r="AC74" s="161" t="str">
        <f t="shared" si="56"/>
        <v>+</v>
      </c>
      <c r="AD74" s="161" t="str">
        <f t="shared" si="48"/>
        <v>+</v>
      </c>
      <c r="AE74" s="161" t="str">
        <f t="shared" si="49"/>
        <v>+</v>
      </c>
    </row>
    <row r="75" spans="3:31" ht="16.5" thickBot="1">
      <c r="C75" s="190">
        <f t="shared" si="46"/>
        <v>52</v>
      </c>
      <c r="D75" s="196" t="str">
        <f t="shared" si="50"/>
        <v>x</v>
      </c>
      <c r="E75" s="197" t="str">
        <f>Vragenlijst!F72</f>
        <v>Het rooster is Organisatiegericht (accent ligt op optimale benutting faciliteiten).</v>
      </c>
      <c r="F75" s="39">
        <f>IF(Vragenlijst!G72="","",Vragenlijst!G72)</f>
      </c>
      <c r="G75" s="40">
        <f>IF(Vragenlijst!H72="","",Vragenlijst!H72)</f>
      </c>
      <c r="H75" s="41">
        <f>IF(Vragenlijst!I72="","",Vragenlijst!I72)</f>
      </c>
      <c r="I75" s="198"/>
      <c r="K75" s="157">
        <f>IF(Vragenlijst!L72="","",Vragenlijst!L72)</f>
      </c>
      <c r="L75" s="158">
        <f>IF(Vragenlijst!M72="","",Vragenlijst!M72)</f>
        <v>2</v>
      </c>
      <c r="M75" s="159">
        <f>IF(Vragenlijst!N72="","",Vragenlijst!N72)</f>
        <v>0</v>
      </c>
      <c r="N75" s="159">
        <f>IF(Vragenlijst!O72="","",Vragenlijst!O72)</f>
        <v>0</v>
      </c>
      <c r="O75" s="159">
        <f>IF(Vragenlijst!P72="","",Vragenlijst!P72)</f>
        <v>0</v>
      </c>
      <c r="R75" s="162">
        <f t="shared" si="51"/>
      </c>
      <c r="S75" s="162">
        <f t="shared" si="51"/>
      </c>
      <c r="T75" s="162">
        <f t="shared" si="51"/>
      </c>
      <c r="U75" s="163">
        <f t="shared" si="52"/>
        <v>0</v>
      </c>
      <c r="V75" s="159">
        <f>IF(Vragenlijst!W72="","",Vragenlijst!W72)</f>
        <v>0</v>
      </c>
      <c r="X75" s="157">
        <f t="shared" si="53"/>
      </c>
      <c r="Y75" s="161">
        <f t="shared" si="54"/>
        <v>2</v>
      </c>
      <c r="Z75" s="161">
        <f t="shared" si="55"/>
        <v>0</v>
      </c>
      <c r="AB75" s="161" t="str">
        <f t="shared" si="47"/>
        <v>+</v>
      </c>
      <c r="AC75" s="161" t="str">
        <f t="shared" si="56"/>
        <v>+</v>
      </c>
      <c r="AD75" s="161" t="str">
        <f t="shared" si="48"/>
        <v>+</v>
      </c>
      <c r="AE75" s="161" t="str">
        <f t="shared" si="49"/>
        <v>+</v>
      </c>
    </row>
    <row r="76" spans="3:31" ht="16.5" thickBot="1">
      <c r="C76" s="190">
        <f t="shared" si="46"/>
        <v>53</v>
      </c>
      <c r="D76" s="196" t="str">
        <f t="shared" si="50"/>
        <v>x</v>
      </c>
      <c r="E76" s="197" t="str">
        <f>Vragenlijst!F73</f>
        <v>Het rooster is Studentgericht (accent ligt op het realiseren van persoonlijke roosters).</v>
      </c>
      <c r="F76" s="39">
        <f>IF(Vragenlijst!G73="","",Vragenlijst!G73)</f>
      </c>
      <c r="G76" s="40">
        <f>IF(Vragenlijst!H73="","",Vragenlijst!H73)</f>
      </c>
      <c r="H76" s="41">
        <f>IF(Vragenlijst!I73="","",Vragenlijst!I73)</f>
      </c>
      <c r="I76" s="198"/>
      <c r="K76" s="157">
        <f>IF(Vragenlijst!L73="","",Vragenlijst!L73)</f>
      </c>
      <c r="L76" s="158">
        <f>IF(Vragenlijst!M73="","",Vragenlijst!M73)</f>
        <v>3</v>
      </c>
      <c r="M76" s="159">
        <f>IF(Vragenlijst!N73="","",Vragenlijst!N73)</f>
        <v>0</v>
      </c>
      <c r="N76" s="159">
        <f>IF(Vragenlijst!O73="","",Vragenlijst!O73)</f>
        <v>1</v>
      </c>
      <c r="O76" s="159">
        <f>IF(Vragenlijst!P73="","",Vragenlijst!P73)</f>
        <v>2</v>
      </c>
      <c r="R76" s="162">
        <f t="shared" si="51"/>
      </c>
      <c r="S76" s="162">
        <f t="shared" si="51"/>
      </c>
      <c r="T76" s="162">
        <f t="shared" si="51"/>
      </c>
      <c r="U76" s="163">
        <f t="shared" si="52"/>
        <v>0</v>
      </c>
      <c r="V76" s="159">
        <f>IF(Vragenlijst!W73="","",Vragenlijst!W73)</f>
        <v>0</v>
      </c>
      <c r="X76" s="157">
        <f t="shared" si="53"/>
      </c>
      <c r="Y76" s="161">
        <f t="shared" si="54"/>
        <v>2</v>
      </c>
      <c r="Z76" s="161">
        <f t="shared" si="55"/>
        <v>0</v>
      </c>
      <c r="AB76" s="161" t="str">
        <f t="shared" si="47"/>
        <v>+</v>
      </c>
      <c r="AC76" s="161" t="str">
        <f t="shared" si="56"/>
        <v>+</v>
      </c>
      <c r="AD76" s="161" t="str">
        <f t="shared" si="48"/>
        <v>+</v>
      </c>
      <c r="AE76" s="161" t="str">
        <f t="shared" si="49"/>
        <v>+</v>
      </c>
    </row>
    <row r="77" spans="3:31" ht="16.5" thickBot="1">
      <c r="C77" s="190">
        <f t="shared" si="46"/>
        <v>54</v>
      </c>
      <c r="D77" s="196" t="str">
        <f t="shared" si="50"/>
        <v>x</v>
      </c>
      <c r="E77" s="197" t="str">
        <f>Vragenlijst!F74</f>
        <v>Bij conflicten in het rooster is de roostermaker de probleemeigenaar.</v>
      </c>
      <c r="F77" s="39">
        <f>IF(Vragenlijst!G74="","",Vragenlijst!G74)</f>
      </c>
      <c r="G77" s="118">
        <f>IF(Vragenlijst!H74="","",Vragenlijst!H74)</f>
      </c>
      <c r="H77" s="41">
        <f>IF(Vragenlijst!I74="","",Vragenlijst!I74)</f>
      </c>
      <c r="I77" s="198"/>
      <c r="K77" s="157">
        <f>IF(Vragenlijst!L74="","",Vragenlijst!L74)</f>
      </c>
      <c r="L77" s="158">
        <f>IF(Vragenlijst!M74="","",Vragenlijst!M74)</f>
        <v>1</v>
      </c>
      <c r="M77" s="159">
        <f>IF(Vragenlijst!N74="","",Vragenlijst!N74)</f>
        <v>0</v>
      </c>
      <c r="N77" s="159">
        <f>IF(Vragenlijst!O74="","",Vragenlijst!O74)</f>
        <v>-2</v>
      </c>
      <c r="O77" s="159">
        <f>IF(Vragenlijst!P74="","",Vragenlijst!P74)</f>
        <v>-2</v>
      </c>
      <c r="R77" s="162">
        <f t="shared" si="51"/>
      </c>
      <c r="S77" s="162">
        <f t="shared" si="51"/>
      </c>
      <c r="T77" s="162">
        <f t="shared" si="51"/>
      </c>
      <c r="U77" s="163">
        <f t="shared" si="52"/>
        <v>0</v>
      </c>
      <c r="V77" s="159">
        <f>IF(Vragenlijst!W74="","",Vragenlijst!W74)</f>
        <v>0</v>
      </c>
      <c r="X77" s="157">
        <f t="shared" si="53"/>
      </c>
      <c r="Y77" s="161">
        <f t="shared" si="54"/>
        <v>2</v>
      </c>
      <c r="Z77" s="161">
        <f t="shared" si="55"/>
        <v>0</v>
      </c>
      <c r="AB77" s="161" t="str">
        <f t="shared" si="47"/>
        <v>+</v>
      </c>
      <c r="AC77" s="161" t="str">
        <f t="shared" si="56"/>
        <v>+</v>
      </c>
      <c r="AD77" s="161" t="str">
        <f t="shared" si="48"/>
        <v>+</v>
      </c>
      <c r="AE77" s="161" t="str">
        <f t="shared" si="49"/>
        <v>+</v>
      </c>
    </row>
    <row r="78" spans="3:31" ht="16.5" thickBot="1">
      <c r="C78" s="190">
        <f t="shared" si="46"/>
        <v>55</v>
      </c>
      <c r="D78" s="196" t="str">
        <f t="shared" si="50"/>
        <v>x</v>
      </c>
      <c r="E78" s="197" t="str">
        <f>Vragenlijst!F75</f>
        <v>Bij conflicten in het rooster is de opleidingsmanager de probleemeigenaar.</v>
      </c>
      <c r="F78" s="39">
        <f>IF(Vragenlijst!G75="","",Vragenlijst!G75)</f>
      </c>
      <c r="G78" s="40">
        <f>IF(Vragenlijst!H75="","",Vragenlijst!H75)</f>
      </c>
      <c r="H78" s="41">
        <f>IF(Vragenlijst!I75="","",Vragenlijst!I75)</f>
      </c>
      <c r="I78" s="198"/>
      <c r="K78" s="157">
        <f>IF(Vragenlijst!L75="","",Vragenlijst!L75)</f>
      </c>
      <c r="L78" s="158">
        <f>IF(Vragenlijst!M75="","",Vragenlijst!M75)</f>
        <v>2</v>
      </c>
      <c r="M78" s="159">
        <f>IF(Vragenlijst!N75="","",Vragenlijst!N75)</f>
        <v>0</v>
      </c>
      <c r="N78" s="159">
        <f>IF(Vragenlijst!O75="","",Vragenlijst!O75)</f>
        <v>0</v>
      </c>
      <c r="O78" s="159">
        <f>IF(Vragenlijst!P75="","",Vragenlijst!P75)</f>
        <v>0</v>
      </c>
      <c r="R78" s="162">
        <f t="shared" si="51"/>
      </c>
      <c r="S78" s="162">
        <f t="shared" si="51"/>
      </c>
      <c r="T78" s="162">
        <f t="shared" si="51"/>
      </c>
      <c r="U78" s="163">
        <f t="shared" si="52"/>
        <v>0</v>
      </c>
      <c r="V78" s="159">
        <f>IF(Vragenlijst!W75="","",Vragenlijst!W75)</f>
        <v>0</v>
      </c>
      <c r="X78" s="157">
        <f t="shared" si="53"/>
      </c>
      <c r="Y78" s="161">
        <f t="shared" si="54"/>
        <v>2</v>
      </c>
      <c r="Z78" s="161">
        <f t="shared" si="55"/>
        <v>0</v>
      </c>
      <c r="AB78" s="161" t="str">
        <f t="shared" si="47"/>
        <v>+</v>
      </c>
      <c r="AC78" s="161" t="str">
        <f t="shared" si="56"/>
        <v>+</v>
      </c>
      <c r="AD78" s="161" t="str">
        <f t="shared" si="48"/>
        <v>+</v>
      </c>
      <c r="AE78" s="161" t="str">
        <f t="shared" si="49"/>
        <v>+</v>
      </c>
    </row>
    <row r="79" spans="3:31" ht="16.5" thickBot="1">
      <c r="C79" s="190">
        <f t="shared" si="46"/>
        <v>56</v>
      </c>
      <c r="D79" s="196" t="str">
        <f t="shared" si="50"/>
        <v>x</v>
      </c>
      <c r="E79" s="197" t="str">
        <f>Vragenlijst!F76</f>
        <v>Bij conflicten in het rooster is het team de probleemeigenaar.</v>
      </c>
      <c r="F79" s="39">
        <f>IF(Vragenlijst!G76="","",Vragenlijst!G76)</f>
      </c>
      <c r="G79" s="40">
        <f>IF(Vragenlijst!H76="","",Vragenlijst!H76)</f>
      </c>
      <c r="H79" s="41">
        <f>IF(Vragenlijst!I76="","",Vragenlijst!I76)</f>
      </c>
      <c r="I79" s="198"/>
      <c r="K79" s="157">
        <f>IF(Vragenlijst!L76="","",Vragenlijst!L76)</f>
      </c>
      <c r="L79" s="158">
        <f>IF(Vragenlijst!M76="","",Vragenlijst!M76)</f>
        <v>3</v>
      </c>
      <c r="M79" s="159">
        <f>IF(Vragenlijst!N76="","",Vragenlijst!N76)</f>
        <v>0</v>
      </c>
      <c r="N79" s="159">
        <f>IF(Vragenlijst!O76="","",Vragenlijst!O76)</f>
        <v>1</v>
      </c>
      <c r="O79" s="159">
        <f>IF(Vragenlijst!P76="","",Vragenlijst!P76)</f>
        <v>2</v>
      </c>
      <c r="R79" s="162">
        <f t="shared" si="51"/>
      </c>
      <c r="S79" s="162">
        <f t="shared" si="51"/>
      </c>
      <c r="T79" s="162">
        <f t="shared" si="51"/>
      </c>
      <c r="U79" s="163">
        <f t="shared" si="52"/>
        <v>0</v>
      </c>
      <c r="V79" s="159">
        <f>IF(Vragenlijst!W76="","",Vragenlijst!W76)</f>
        <v>0</v>
      </c>
      <c r="X79" s="157">
        <f t="shared" si="53"/>
      </c>
      <c r="Y79" s="161">
        <f t="shared" si="54"/>
        <v>2</v>
      </c>
      <c r="Z79" s="161">
        <f t="shared" si="55"/>
        <v>0</v>
      </c>
      <c r="AB79" s="161" t="str">
        <f t="shared" si="47"/>
        <v>+</v>
      </c>
      <c r="AC79" s="161" t="str">
        <f t="shared" si="56"/>
        <v>+</v>
      </c>
      <c r="AD79" s="161" t="str">
        <f t="shared" si="48"/>
        <v>+</v>
      </c>
      <c r="AE79" s="161" t="str">
        <f t="shared" si="49"/>
        <v>+</v>
      </c>
    </row>
    <row r="80" spans="3:31" ht="16.5" thickBot="1">
      <c r="C80" s="190">
        <f t="shared" si="46"/>
        <v>57</v>
      </c>
      <c r="D80" s="196" t="str">
        <f t="shared" si="50"/>
        <v>x</v>
      </c>
      <c r="E80" s="197" t="str">
        <f>Vragenlijst!F77</f>
        <v>Er is een plannings- en roosterbeleid opgesteld inclusief procedure en regels.</v>
      </c>
      <c r="F80" s="39">
        <f>IF(Vragenlijst!G77="","",Vragenlijst!G77)</f>
      </c>
      <c r="G80" s="40">
        <f>IF(Vragenlijst!H77="","",Vragenlijst!H77)</f>
      </c>
      <c r="H80" s="41">
        <f>IF(Vragenlijst!I77="","",Vragenlijst!I77)</f>
      </c>
      <c r="I80" s="198"/>
      <c r="K80" s="157">
        <f>IF(Vragenlijst!L77="","",Vragenlijst!L77)</f>
      </c>
      <c r="L80" s="158">
        <f>IF(Vragenlijst!M77="","",Vragenlijst!M77)</f>
        <v>3</v>
      </c>
      <c r="M80" s="159">
        <f>IF(Vragenlijst!N77="","",Vragenlijst!N77)</f>
        <v>0</v>
      </c>
      <c r="N80" s="159">
        <f>IF(Vragenlijst!O77="","",Vragenlijst!O77)</f>
        <v>1</v>
      </c>
      <c r="O80" s="159">
        <f>IF(Vragenlijst!P77="","",Vragenlijst!P77)</f>
        <v>2</v>
      </c>
      <c r="R80" s="162">
        <f t="shared" si="51"/>
      </c>
      <c r="S80" s="162">
        <f t="shared" si="51"/>
      </c>
      <c r="T80" s="162">
        <f t="shared" si="51"/>
      </c>
      <c r="U80" s="163">
        <f t="shared" si="52"/>
        <v>0</v>
      </c>
      <c r="V80" s="159">
        <f>IF(Vragenlijst!W77="","",Vragenlijst!W77)</f>
        <v>0</v>
      </c>
      <c r="X80" s="157">
        <f t="shared" si="53"/>
      </c>
      <c r="Y80" s="161">
        <f t="shared" si="54"/>
        <v>2</v>
      </c>
      <c r="Z80" s="161">
        <f t="shared" si="55"/>
        <v>0</v>
      </c>
      <c r="AB80" s="161" t="str">
        <f t="shared" si="47"/>
        <v>+</v>
      </c>
      <c r="AC80" s="161" t="str">
        <f t="shared" si="56"/>
        <v>+</v>
      </c>
      <c r="AD80" s="161" t="str">
        <f t="shared" si="48"/>
        <v>+</v>
      </c>
      <c r="AE80" s="161" t="str">
        <f t="shared" si="49"/>
        <v>+</v>
      </c>
    </row>
    <row r="81" spans="3:31" ht="30.75" thickBot="1">
      <c r="C81" s="190">
        <f t="shared" si="46"/>
        <v>58</v>
      </c>
      <c r="D81" s="196" t="str">
        <f t="shared" si="50"/>
        <v>x</v>
      </c>
      <c r="E81" s="197" t="str">
        <f>Vragenlijst!F78</f>
        <v>Er zijn nauwelijks vooraf gedefinieerde roosters; de roosters 'ontstaan' door de keuzes van de studenten.</v>
      </c>
      <c r="F81" s="39">
        <f>IF(Vragenlijst!G78="","",Vragenlijst!G78)</f>
      </c>
      <c r="G81" s="40">
        <f>IF(Vragenlijst!H78="","",Vragenlijst!H78)</f>
      </c>
      <c r="H81" s="41">
        <f>IF(Vragenlijst!I78="","",Vragenlijst!I78)</f>
      </c>
      <c r="I81" s="198"/>
      <c r="K81" s="157">
        <f>IF(Vragenlijst!L78="","",Vragenlijst!L78)</f>
      </c>
      <c r="L81" s="158">
        <f>IF(Vragenlijst!M78="","",Vragenlijst!M78)</f>
        <v>4</v>
      </c>
      <c r="M81" s="159">
        <f>IF(Vragenlijst!N78="","",Vragenlijst!N78)</f>
        <v>0</v>
      </c>
      <c r="N81" s="159">
        <f>IF(Vragenlijst!O78="","",Vragenlijst!O78)</f>
        <v>3</v>
      </c>
      <c r="O81" s="159">
        <f>IF(Vragenlijst!P78="","",Vragenlijst!P78)</f>
        <v>6</v>
      </c>
      <c r="R81" s="162">
        <f>IF(F81="","",M81)</f>
      </c>
      <c r="S81" s="162">
        <f>IF(G81="","",N81)</f>
      </c>
      <c r="T81" s="162">
        <f>IF(H81="","",O81)</f>
      </c>
      <c r="U81" s="163">
        <f>SUM(R81:T81)</f>
        <v>0</v>
      </c>
      <c r="V81" s="159">
        <f>IF(Vragenlijst!W78="","",Vragenlijst!W78)</f>
        <v>0</v>
      </c>
      <c r="X81" s="157">
        <f t="shared" si="53"/>
      </c>
      <c r="Y81" s="161">
        <f t="shared" si="54"/>
        <v>2</v>
      </c>
      <c r="Z81" s="161">
        <f>COUNTIF(F81:H81,"x")</f>
        <v>0</v>
      </c>
      <c r="AB81" s="161" t="str">
        <f>IF(X81=Y81,E81,"+")</f>
        <v>+</v>
      </c>
      <c r="AC81" s="161" t="str">
        <f>IF(X81&lt;Y81,E81,"+")</f>
        <v>+</v>
      </c>
      <c r="AD81" s="161" t="str">
        <f>IF(AND(X81=Y81+1,V81=U81),E81,"+")</f>
        <v>+</v>
      </c>
      <c r="AE81" s="161" t="str">
        <f>IF(V81&lt;&gt;U81,E81,"+")</f>
        <v>+</v>
      </c>
    </row>
    <row r="82" spans="3:31" ht="30.75" thickBot="1">
      <c r="C82" s="190">
        <f t="shared" si="46"/>
        <v>59</v>
      </c>
      <c r="D82" s="196" t="str">
        <f t="shared" si="50"/>
        <v>x</v>
      </c>
      <c r="E82" s="197" t="str">
        <f>Vragenlijst!F79</f>
        <v>Het rooster wordt automatisch genereerd op basis van gekozen onderwijsproducten, aangeleverde gegevens over beschikbaarheid docenten, lokaal capaciteit, etc.</v>
      </c>
      <c r="F82" s="39">
        <f>IF(Vragenlijst!G79="","",Vragenlijst!G79)</f>
      </c>
      <c r="G82" s="40">
        <f>IF(Vragenlijst!H79="","",Vragenlijst!H79)</f>
      </c>
      <c r="H82" s="41">
        <f>IF(Vragenlijst!I79="","",Vragenlijst!I79)</f>
      </c>
      <c r="I82" s="198"/>
      <c r="K82" s="157">
        <f>IF(Vragenlijst!L79="","",Vragenlijst!L79)</f>
      </c>
      <c r="L82" s="158">
        <f>IF(Vragenlijst!M79="","",Vragenlijst!M79)</f>
        <v>4</v>
      </c>
      <c r="M82" s="159">
        <f>IF(Vragenlijst!N79="","",Vragenlijst!N79)</f>
        <v>0</v>
      </c>
      <c r="N82" s="159">
        <f>IF(Vragenlijst!O79="","",Vragenlijst!O79)</f>
        <v>3</v>
      </c>
      <c r="O82" s="159">
        <f>IF(Vragenlijst!P79="","",Vragenlijst!P79)</f>
        <v>6</v>
      </c>
      <c r="R82" s="162">
        <f t="shared" si="51"/>
      </c>
      <c r="S82" s="162">
        <f t="shared" si="51"/>
      </c>
      <c r="T82" s="162">
        <f t="shared" si="51"/>
      </c>
      <c r="U82" s="163">
        <f t="shared" si="52"/>
        <v>0</v>
      </c>
      <c r="V82" s="159">
        <f>IF(Vragenlijst!W79="","",Vragenlijst!W79)</f>
        <v>0</v>
      </c>
      <c r="X82" s="157">
        <f t="shared" si="53"/>
      </c>
      <c r="Y82" s="161">
        <f t="shared" si="54"/>
        <v>2</v>
      </c>
      <c r="Z82" s="161">
        <f t="shared" si="55"/>
        <v>0</v>
      </c>
      <c r="AB82" s="161" t="str">
        <f t="shared" si="47"/>
        <v>+</v>
      </c>
      <c r="AC82" s="161" t="str">
        <f t="shared" si="56"/>
        <v>+</v>
      </c>
      <c r="AD82" s="161" t="str">
        <f t="shared" si="48"/>
        <v>+</v>
      </c>
      <c r="AE82" s="161" t="str">
        <f t="shared" si="49"/>
        <v>+</v>
      </c>
    </row>
    <row r="83" spans="3:22" ht="16.5" thickBot="1">
      <c r="C83" s="190"/>
      <c r="D83" s="199"/>
      <c r="K83" s="157">
        <f>IF(Vragenlijst!L80="","",Vragenlijst!L80)</f>
      </c>
      <c r="L83" s="158">
        <f>IF(Vragenlijst!M80="","",Vragenlijst!M80)</f>
      </c>
      <c r="M83" s="159">
        <f>IF(Vragenlijst!N80="","",Vragenlijst!N80)</f>
      </c>
      <c r="N83" s="159">
        <f>IF(Vragenlijst!O80="","",Vragenlijst!O80)</f>
      </c>
      <c r="O83" s="159">
        <f>IF(Vragenlijst!P80="","",Vragenlijst!P80)</f>
      </c>
      <c r="V83" s="159">
        <f>IF(Vragenlijst!W80="","",Vragenlijst!W80)</f>
        <v>0</v>
      </c>
    </row>
    <row r="84" spans="3:31" s="210" customFormat="1" ht="16.5" hidden="1" thickBot="1">
      <c r="C84" s="190"/>
      <c r="D84" s="199"/>
      <c r="E84" s="200"/>
      <c r="F84" s="28"/>
      <c r="G84" s="28"/>
      <c r="H84" s="28"/>
      <c r="I84" s="201"/>
      <c r="J84" s="202"/>
      <c r="K84" s="203">
        <f>IF(Vragenlijst!L81="","",Vragenlijst!L81)</f>
      </c>
      <c r="L84" s="204">
        <f>IF(Vragenlijst!M81="","",Vragenlijst!M81)</f>
      </c>
      <c r="M84" s="205">
        <f>IF(Vragenlijst!N81="","",Vragenlijst!N81)</f>
      </c>
      <c r="N84" s="205">
        <f>IF(Vragenlijst!O81="","",Vragenlijst!O81)</f>
      </c>
      <c r="O84" s="205">
        <f>IF(Vragenlijst!P81="","",Vragenlijst!P81)</f>
      </c>
      <c r="P84" s="206"/>
      <c r="Q84" s="207"/>
      <c r="R84" s="208"/>
      <c r="S84" s="208"/>
      <c r="T84" s="208"/>
      <c r="U84" s="209"/>
      <c r="V84" s="159">
        <f>IF(Vragenlijst!W81="","",Vragenlijst!W81)</f>
        <v>0</v>
      </c>
      <c r="W84" s="207"/>
      <c r="X84" s="203"/>
      <c r="Y84" s="207"/>
      <c r="Z84" s="207"/>
      <c r="AA84" s="207"/>
      <c r="AB84" s="207"/>
      <c r="AC84" s="207"/>
      <c r="AD84" s="207"/>
      <c r="AE84" s="207"/>
    </row>
    <row r="85" spans="3:31" ht="18.75" thickBot="1">
      <c r="C85" s="190"/>
      <c r="D85" s="190"/>
      <c r="E85" s="215" t="str">
        <f>Vragenlijst!F82&amp;"  (maturityniveau "&amp;Vragenlijst!D82&amp;")"</f>
        <v>Lesmateriaal  (maturityniveau 0)</v>
      </c>
      <c r="F85" s="216"/>
      <c r="G85" s="217"/>
      <c r="H85" s="218"/>
      <c r="I85" s="24"/>
      <c r="J85" s="192"/>
      <c r="K85" s="193">
        <f>IF(Vragenlijst!L82="","",Vragenlijst!L82)</f>
      </c>
      <c r="L85" s="193">
        <f>IF(Vragenlijst!M82="","",Vragenlijst!M82)</f>
      </c>
      <c r="M85" s="193">
        <f>IF(Vragenlijst!N82="","",Vragenlijst!N82)</f>
        <v>0</v>
      </c>
      <c r="N85" s="193">
        <f>IF(Vragenlijst!O82="","",Vragenlijst!O82)</f>
        <v>4</v>
      </c>
      <c r="O85" s="193">
        <f>IF(Vragenlijst!P82="","",Vragenlijst!P82)</f>
        <v>16</v>
      </c>
      <c r="R85" s="162">
        <f>SUM(R86:T99)</f>
        <v>0</v>
      </c>
      <c r="S85" s="162">
        <v>14</v>
      </c>
      <c r="T85" s="162">
        <f>IF(ISBLANK(I85),"",O85)</f>
      </c>
      <c r="V85" s="159">
        <f>IF(Vragenlijst!W82="","",Vragenlijst!W82)</f>
        <v>0</v>
      </c>
      <c r="X85" s="157">
        <f>IF(Z85=0,"",IF(G85&lt;&gt;"",IF(OR(L85=1,L85&gt;Y85),"",0),IF(AND(H85&lt;&gt;"",L85&gt;1),L85-1,IF(AND(AND(I85&lt;&gt;"",L85&lt;Y85),L85&gt;1),Y85,L85))))</f>
      </c>
      <c r="Y85" s="194">
        <f>IF($Y$9&gt;0,$Y$9,IF(S85&lt;&gt;Z85,0,IF(R85&lt;0,1,IF(R85&lt;N85,2,IF(R85&lt;O85,3,4)))))</f>
        <v>0</v>
      </c>
      <c r="Z85" s="161">
        <f>SUM(Z86:Z99)</f>
        <v>0</v>
      </c>
      <c r="AB85" s="161" t="str">
        <f>IF(X85=Y85,F85,"+")</f>
        <v>+</v>
      </c>
      <c r="AC85" s="161" t="str">
        <f>IF(X85=Y85-1,F85,"+")</f>
        <v>+</v>
      </c>
      <c r="AD85" s="161" t="str">
        <f>IF(AND(X85=Y85+1,V85=U85),F85,"+")</f>
        <v>+</v>
      </c>
      <c r="AE85" s="161" t="str">
        <f>IF(V85&lt;&gt;U85,F85,"+")</f>
        <v>+</v>
      </c>
    </row>
    <row r="86" spans="3:31" ht="16.5" thickBot="1">
      <c r="C86" s="190">
        <f>C82+1</f>
        <v>60</v>
      </c>
      <c r="D86" s="196" t="str">
        <f aca="true" t="shared" si="57" ref="D86:D99">IF(E86=AE86,K86,"x")</f>
        <v>x</v>
      </c>
      <c r="E86" s="197" t="str">
        <f>Vragenlijst!F83</f>
        <v>Boekenlijsten zijn tijdig beschikbaar.</v>
      </c>
      <c r="F86" s="39">
        <f>IF(Vragenlijst!G83="","",Vragenlijst!G83)</f>
      </c>
      <c r="G86" s="40">
        <f>IF(Vragenlijst!H83="","",Vragenlijst!H83)</f>
      </c>
      <c r="H86" s="41">
        <f>IF(Vragenlijst!I83="","",Vragenlijst!I83)</f>
      </c>
      <c r="I86" s="198"/>
      <c r="K86" s="157">
        <f>IF(Vragenlijst!L83="","",Vragenlijst!L83)</f>
      </c>
      <c r="L86" s="158">
        <f>IF(Vragenlijst!M83="","",Vragenlijst!M83)</f>
        <v>2</v>
      </c>
      <c r="M86" s="159">
        <f>IF(Vragenlijst!N83="","",Vragenlijst!N83)</f>
        <v>-2</v>
      </c>
      <c r="N86" s="159">
        <f>IF(Vragenlijst!O83="","",Vragenlijst!O83)</f>
        <v>0</v>
      </c>
      <c r="O86" s="159">
        <f>IF(Vragenlijst!P83="","",Vragenlijst!P83)</f>
        <v>0</v>
      </c>
      <c r="R86" s="162">
        <f aca="true" t="shared" si="58" ref="R86:T99">IF(F86="","",M86)</f>
      </c>
      <c r="S86" s="162">
        <f t="shared" si="58"/>
      </c>
      <c r="T86" s="162">
        <f t="shared" si="58"/>
      </c>
      <c r="U86" s="163">
        <f aca="true" t="shared" si="59" ref="U86:U99">SUM(R86:T86)</f>
        <v>0</v>
      </c>
      <c r="V86" s="159">
        <f>IF(Vragenlijst!W83="","",Vragenlijst!W83)</f>
        <v>0</v>
      </c>
      <c r="X86" s="157">
        <f t="shared" si="53"/>
      </c>
      <c r="Y86" s="161">
        <f aca="true" t="shared" si="60" ref="Y86:Y99">IF($Y$9=1,$Y$9,MAX(2,Y85))</f>
        <v>2</v>
      </c>
      <c r="Z86" s="161">
        <f t="shared" si="55"/>
        <v>0</v>
      </c>
      <c r="AB86" s="161" t="str">
        <f aca="true" t="shared" si="61" ref="AB86:AB99">IF(X86=Y86,E86,"+")</f>
        <v>+</v>
      </c>
      <c r="AC86" s="161" t="str">
        <f aca="true" t="shared" si="62" ref="AC86:AC99">IF(X86&lt;Y86,E86,"+")</f>
        <v>+</v>
      </c>
      <c r="AD86" s="161" t="str">
        <f aca="true" t="shared" si="63" ref="AD86:AD99">IF(AND(X86=Y86+1,V86=U86),E86,"+")</f>
        <v>+</v>
      </c>
      <c r="AE86" s="161" t="str">
        <f aca="true" t="shared" si="64" ref="AE86:AE99">IF(V86&lt;&gt;U86,E86,"+")</f>
        <v>+</v>
      </c>
    </row>
    <row r="87" spans="3:31" ht="16.5" thickBot="1">
      <c r="C87" s="190">
        <f t="shared" si="46"/>
        <v>61</v>
      </c>
      <c r="D87" s="196" t="str">
        <f t="shared" si="57"/>
        <v>x</v>
      </c>
      <c r="E87" s="197" t="str">
        <f>Vragenlijst!F84</f>
        <v>Per methode is de methode van bestellen en afrekenen anders geregeld.</v>
      </c>
      <c r="F87" s="39">
        <f>IF(Vragenlijst!G84="","",Vragenlijst!G84)</f>
      </c>
      <c r="G87" s="118">
        <f>IF(Vragenlijst!H84="","",Vragenlijst!H84)</f>
      </c>
      <c r="H87" s="41">
        <f>IF(Vragenlijst!I84="","",Vragenlijst!I84)</f>
      </c>
      <c r="I87" s="198"/>
      <c r="K87" s="157">
        <f>IF(Vragenlijst!L84="","",Vragenlijst!L84)</f>
      </c>
      <c r="L87" s="158">
        <f>IF(Vragenlijst!M84="","",Vragenlijst!M84)</f>
        <v>1</v>
      </c>
      <c r="M87" s="159">
        <f>IF(Vragenlijst!N84="","",Vragenlijst!N84)</f>
        <v>0</v>
      </c>
      <c r="N87" s="159">
        <f>IF(Vragenlijst!O84="","",Vragenlijst!O84)</f>
        <v>-2</v>
      </c>
      <c r="O87" s="159">
        <f>IF(Vragenlijst!P84="","",Vragenlijst!P84)</f>
        <v>-2</v>
      </c>
      <c r="R87" s="162">
        <f t="shared" si="58"/>
      </c>
      <c r="S87" s="162">
        <f t="shared" si="58"/>
      </c>
      <c r="T87" s="162">
        <f t="shared" si="58"/>
      </c>
      <c r="U87" s="163">
        <f t="shared" si="59"/>
        <v>0</v>
      </c>
      <c r="V87" s="159">
        <f>IF(Vragenlijst!W84="","",Vragenlijst!W84)</f>
        <v>0</v>
      </c>
      <c r="X87" s="157">
        <f t="shared" si="53"/>
      </c>
      <c r="Y87" s="161">
        <f t="shared" si="60"/>
        <v>2</v>
      </c>
      <c r="Z87" s="161">
        <f t="shared" si="55"/>
        <v>0</v>
      </c>
      <c r="AB87" s="161" t="str">
        <f t="shared" si="61"/>
        <v>+</v>
      </c>
      <c r="AC87" s="161" t="str">
        <f t="shared" si="62"/>
        <v>+</v>
      </c>
      <c r="AD87" s="161" t="str">
        <f t="shared" si="63"/>
        <v>+</v>
      </c>
      <c r="AE87" s="161" t="str">
        <f t="shared" si="64"/>
        <v>+</v>
      </c>
    </row>
    <row r="88" spans="3:31" ht="16.5" thickBot="1">
      <c r="C88" s="190">
        <f t="shared" si="46"/>
        <v>62</v>
      </c>
      <c r="D88" s="196" t="str">
        <f t="shared" si="57"/>
        <v>x</v>
      </c>
      <c r="E88" s="197" t="str">
        <f>Vragenlijst!F85</f>
        <v>Boekenlijsten worden op papier aan studenten verzonden.</v>
      </c>
      <c r="F88" s="39">
        <f>IF(Vragenlijst!G85="","",Vragenlijst!G85)</f>
      </c>
      <c r="G88" s="118">
        <f>IF(Vragenlijst!H85="","",Vragenlijst!H85)</f>
      </c>
      <c r="H88" s="41">
        <f>IF(Vragenlijst!I85="","",Vragenlijst!I85)</f>
      </c>
      <c r="I88" s="198"/>
      <c r="K88" s="157">
        <f>IF(Vragenlijst!L85="","",Vragenlijst!L85)</f>
      </c>
      <c r="L88" s="158">
        <f>IF(Vragenlijst!M85="","",Vragenlijst!M85)</f>
        <v>1</v>
      </c>
      <c r="M88" s="159">
        <f>IF(Vragenlijst!N85="","",Vragenlijst!N85)</f>
        <v>0</v>
      </c>
      <c r="N88" s="159">
        <f>IF(Vragenlijst!O85="","",Vragenlijst!O85)</f>
        <v>-1</v>
      </c>
      <c r="O88" s="159">
        <f>IF(Vragenlijst!P85="","",Vragenlijst!P85)</f>
        <v>-1</v>
      </c>
      <c r="R88" s="162">
        <f t="shared" si="58"/>
      </c>
      <c r="S88" s="162">
        <f t="shared" si="58"/>
      </c>
      <c r="T88" s="162">
        <f t="shared" si="58"/>
      </c>
      <c r="U88" s="163">
        <f t="shared" si="59"/>
        <v>0</v>
      </c>
      <c r="V88" s="159">
        <f>IF(Vragenlijst!W85="","",Vragenlijst!W85)</f>
        <v>0</v>
      </c>
      <c r="X88" s="157">
        <f t="shared" si="53"/>
      </c>
      <c r="Y88" s="161">
        <f t="shared" si="60"/>
        <v>2</v>
      </c>
      <c r="Z88" s="161">
        <f t="shared" si="55"/>
        <v>0</v>
      </c>
      <c r="AB88" s="161" t="str">
        <f t="shared" si="61"/>
        <v>+</v>
      </c>
      <c r="AC88" s="161" t="str">
        <f t="shared" si="62"/>
        <v>+</v>
      </c>
      <c r="AD88" s="161" t="str">
        <f t="shared" si="63"/>
        <v>+</v>
      </c>
      <c r="AE88" s="161" t="str">
        <f t="shared" si="64"/>
        <v>+</v>
      </c>
    </row>
    <row r="89" spans="3:31" ht="30.75" thickBot="1">
      <c r="C89" s="190">
        <f t="shared" si="46"/>
        <v>63</v>
      </c>
      <c r="D89" s="196" t="str">
        <f t="shared" si="57"/>
        <v>x</v>
      </c>
      <c r="E89" s="197" t="str">
        <f>Vragenlijst!F86</f>
        <v>De school heeft een contract met een boekenhuis, die de bestellingen en betalingen afhandelt.</v>
      </c>
      <c r="F89" s="39">
        <f>IF(Vragenlijst!G86="","",Vragenlijst!G86)</f>
      </c>
      <c r="G89" s="40">
        <f>IF(Vragenlijst!H86="","",Vragenlijst!H86)</f>
      </c>
      <c r="H89" s="41">
        <f>IF(Vragenlijst!I86="","",Vragenlijst!I86)</f>
      </c>
      <c r="I89" s="198"/>
      <c r="K89" s="157">
        <f>IF(Vragenlijst!L86="","",Vragenlijst!L86)</f>
      </c>
      <c r="L89" s="158">
        <f>IF(Vragenlijst!M86="","",Vragenlijst!M86)</f>
        <v>2</v>
      </c>
      <c r="M89" s="159">
        <f>IF(Vragenlijst!N86="","",Vragenlijst!N86)</f>
        <v>-1</v>
      </c>
      <c r="N89" s="159">
        <f>IF(Vragenlijst!O86="","",Vragenlijst!O86)</f>
        <v>0</v>
      </c>
      <c r="O89" s="159">
        <f>IF(Vragenlijst!P86="","",Vragenlijst!P86)</f>
        <v>0</v>
      </c>
      <c r="R89" s="162">
        <f t="shared" si="58"/>
      </c>
      <c r="S89" s="162">
        <f t="shared" si="58"/>
      </c>
      <c r="T89" s="162">
        <f t="shared" si="58"/>
      </c>
      <c r="U89" s="163">
        <f t="shared" si="59"/>
        <v>0</v>
      </c>
      <c r="V89" s="159">
        <f>IF(Vragenlijst!W86="","",Vragenlijst!W86)</f>
        <v>0</v>
      </c>
      <c r="X89" s="157">
        <f t="shared" si="53"/>
      </c>
      <c r="Y89" s="161">
        <f t="shared" si="60"/>
        <v>2</v>
      </c>
      <c r="Z89" s="161">
        <f t="shared" si="55"/>
        <v>0</v>
      </c>
      <c r="AB89" s="161" t="str">
        <f t="shared" si="61"/>
        <v>+</v>
      </c>
      <c r="AC89" s="161" t="str">
        <f t="shared" si="62"/>
        <v>+</v>
      </c>
      <c r="AD89" s="161" t="str">
        <f t="shared" si="63"/>
        <v>+</v>
      </c>
      <c r="AE89" s="161" t="str">
        <f t="shared" si="64"/>
        <v>+</v>
      </c>
    </row>
    <row r="90" spans="3:31" ht="30.75" thickBot="1">
      <c r="C90" s="190">
        <f t="shared" si="46"/>
        <v>64</v>
      </c>
      <c r="D90" s="196" t="str">
        <f t="shared" si="57"/>
        <v>x</v>
      </c>
      <c r="E90" s="197" t="str">
        <f>Vragenlijst!F87</f>
        <v>Een actuele boekenlijst is in te zien op een website van de school, daar kunnen bestellingen worden geplaatst en worden afgerekend.</v>
      </c>
      <c r="F90" s="39">
        <f>IF(Vragenlijst!G87="","",Vragenlijst!G87)</f>
      </c>
      <c r="G90" s="40">
        <f>IF(Vragenlijst!H87="","",Vragenlijst!H87)</f>
      </c>
      <c r="H90" s="41">
        <f>IF(Vragenlijst!I87="","",Vragenlijst!I87)</f>
      </c>
      <c r="I90" s="198"/>
      <c r="K90" s="157">
        <f>IF(Vragenlijst!L87="","",Vragenlijst!L87)</f>
      </c>
      <c r="L90" s="158">
        <f>IF(Vragenlijst!M87="","",Vragenlijst!M87)</f>
        <v>3</v>
      </c>
      <c r="M90" s="159">
        <f>IF(Vragenlijst!N87="","",Vragenlijst!N87)</f>
        <v>0</v>
      </c>
      <c r="N90" s="159">
        <f>IF(Vragenlijst!O87="","",Vragenlijst!O87)</f>
        <v>1</v>
      </c>
      <c r="O90" s="159">
        <f>IF(Vragenlijst!P87="","",Vragenlijst!P87)</f>
        <v>2</v>
      </c>
      <c r="R90" s="162">
        <f t="shared" si="58"/>
      </c>
      <c r="S90" s="162">
        <f t="shared" si="58"/>
      </c>
      <c r="T90" s="162">
        <f t="shared" si="58"/>
      </c>
      <c r="U90" s="163">
        <f t="shared" si="59"/>
        <v>0</v>
      </c>
      <c r="V90" s="159">
        <f>IF(Vragenlijst!W87="","",Vragenlijst!W87)</f>
        <v>0</v>
      </c>
      <c r="X90" s="157">
        <f t="shared" si="53"/>
      </c>
      <c r="Y90" s="161">
        <f t="shared" si="60"/>
        <v>2</v>
      </c>
      <c r="Z90" s="161">
        <f t="shared" si="55"/>
        <v>0</v>
      </c>
      <c r="AB90" s="161" t="str">
        <f t="shared" si="61"/>
        <v>+</v>
      </c>
      <c r="AC90" s="161" t="str">
        <f t="shared" si="62"/>
        <v>+</v>
      </c>
      <c r="AD90" s="161" t="str">
        <f t="shared" si="63"/>
        <v>+</v>
      </c>
      <c r="AE90" s="161" t="str">
        <f t="shared" si="64"/>
        <v>+</v>
      </c>
    </row>
    <row r="91" spans="3:31" ht="30.75" thickBot="1">
      <c r="C91" s="190">
        <f t="shared" si="46"/>
        <v>65</v>
      </c>
      <c r="D91" s="196" t="str">
        <f t="shared" si="57"/>
        <v>x</v>
      </c>
      <c r="E91" s="197" t="str">
        <f>Vragenlijst!F88</f>
        <v>Een boekenlijst is (in verband met flexibele leertrajecten) voor willekeurig welk leertraject op elk gewenst moment actueel.</v>
      </c>
      <c r="F91" s="39">
        <f>IF(Vragenlijst!G88="","",Vragenlijst!G88)</f>
      </c>
      <c r="G91" s="40">
        <f>IF(Vragenlijst!H88="","",Vragenlijst!H88)</f>
      </c>
      <c r="H91" s="41">
        <f>IF(Vragenlijst!I88="","",Vragenlijst!I88)</f>
      </c>
      <c r="I91" s="198"/>
      <c r="K91" s="157">
        <f>IF(Vragenlijst!L88="","",Vragenlijst!L88)</f>
      </c>
      <c r="L91" s="158">
        <f>IF(Vragenlijst!M88="","",Vragenlijst!M88)</f>
        <v>3</v>
      </c>
      <c r="M91" s="159">
        <f>IF(Vragenlijst!N88="","",Vragenlijst!N88)</f>
        <v>0</v>
      </c>
      <c r="N91" s="159">
        <f>IF(Vragenlijst!O88="","",Vragenlijst!O88)</f>
        <v>1</v>
      </c>
      <c r="O91" s="159">
        <f>IF(Vragenlijst!P88="","",Vragenlijst!P88)</f>
        <v>2</v>
      </c>
      <c r="R91" s="162">
        <f t="shared" si="58"/>
      </c>
      <c r="S91" s="162">
        <f t="shared" si="58"/>
      </c>
      <c r="T91" s="162">
        <f t="shared" si="58"/>
      </c>
      <c r="U91" s="163">
        <f t="shared" si="59"/>
        <v>0</v>
      </c>
      <c r="V91" s="159">
        <f>IF(Vragenlijst!W88="","",Vragenlijst!W88)</f>
        <v>0</v>
      </c>
      <c r="X91" s="157">
        <f t="shared" si="53"/>
      </c>
      <c r="Y91" s="161">
        <f t="shared" si="60"/>
        <v>2</v>
      </c>
      <c r="Z91" s="161">
        <f t="shared" si="55"/>
        <v>0</v>
      </c>
      <c r="AB91" s="161" t="str">
        <f t="shared" si="61"/>
        <v>+</v>
      </c>
      <c r="AC91" s="161" t="str">
        <f t="shared" si="62"/>
        <v>+</v>
      </c>
      <c r="AD91" s="161" t="str">
        <f t="shared" si="63"/>
        <v>+</v>
      </c>
      <c r="AE91" s="161" t="str">
        <f t="shared" si="64"/>
        <v>+</v>
      </c>
    </row>
    <row r="92" spans="3:31" ht="16.5" thickBot="1">
      <c r="C92" s="190">
        <f t="shared" si="46"/>
        <v>66</v>
      </c>
      <c r="D92" s="196" t="str">
        <f t="shared" si="57"/>
        <v>x</v>
      </c>
      <c r="E92" s="197" t="str">
        <f>Vragenlijst!F89</f>
        <v>Lesmateriaal is aan het begin van het schooljaar (vrijwel altijd) tijdig beschikbaar.</v>
      </c>
      <c r="F92" s="39">
        <f>IF(Vragenlijst!G89="","",Vragenlijst!G89)</f>
      </c>
      <c r="G92" s="40">
        <f>IF(Vragenlijst!H89="","",Vragenlijst!H89)</f>
      </c>
      <c r="H92" s="41">
        <f>IF(Vragenlijst!I89="","",Vragenlijst!I89)</f>
      </c>
      <c r="I92" s="198"/>
      <c r="K92" s="157">
        <f>IF(Vragenlijst!L89="","",Vragenlijst!L89)</f>
      </c>
      <c r="L92" s="158">
        <f>IF(Vragenlijst!M89="","",Vragenlijst!M89)</f>
        <v>2</v>
      </c>
      <c r="M92" s="159">
        <f>IF(Vragenlijst!N89="","",Vragenlijst!N89)</f>
        <v>-2</v>
      </c>
      <c r="N92" s="159">
        <f>IF(Vragenlijst!O89="","",Vragenlijst!O89)</f>
        <v>0</v>
      </c>
      <c r="O92" s="159">
        <f>IF(Vragenlijst!P89="","",Vragenlijst!P89)</f>
        <v>0</v>
      </c>
      <c r="R92" s="162">
        <f t="shared" si="58"/>
      </c>
      <c r="S92" s="162">
        <f t="shared" si="58"/>
      </c>
      <c r="T92" s="162">
        <f t="shared" si="58"/>
      </c>
      <c r="U92" s="163">
        <f t="shared" si="59"/>
        <v>0</v>
      </c>
      <c r="V92" s="159">
        <f>IF(Vragenlijst!W89="","",Vragenlijst!W89)</f>
        <v>0</v>
      </c>
      <c r="X92" s="157">
        <f t="shared" si="53"/>
      </c>
      <c r="Y92" s="161">
        <f t="shared" si="60"/>
        <v>2</v>
      </c>
      <c r="Z92" s="161">
        <f t="shared" si="55"/>
        <v>0</v>
      </c>
      <c r="AB92" s="161" t="str">
        <f t="shared" si="61"/>
        <v>+</v>
      </c>
      <c r="AC92" s="161" t="str">
        <f t="shared" si="62"/>
        <v>+</v>
      </c>
      <c r="AD92" s="161" t="str">
        <f t="shared" si="63"/>
        <v>+</v>
      </c>
      <c r="AE92" s="161" t="str">
        <f t="shared" si="64"/>
        <v>+</v>
      </c>
    </row>
    <row r="93" spans="3:31" ht="16.5" thickBot="1">
      <c r="C93" s="190">
        <f t="shared" si="46"/>
        <v>67</v>
      </c>
      <c r="D93" s="196" t="str">
        <f t="shared" si="57"/>
        <v>x</v>
      </c>
      <c r="E93" s="197" t="str">
        <f>Vragenlijst!F90</f>
        <v>Toegang tot digitaal lesmateriaal is tijdig geregeld.</v>
      </c>
      <c r="F93" s="39">
        <f>IF(Vragenlijst!G90="","",Vragenlijst!G90)</f>
      </c>
      <c r="G93" s="40">
        <f>IF(Vragenlijst!H90="","",Vragenlijst!H90)</f>
      </c>
      <c r="H93" s="41">
        <f>IF(Vragenlijst!I90="","",Vragenlijst!I90)</f>
      </c>
      <c r="I93" s="198"/>
      <c r="K93" s="157">
        <f>IF(Vragenlijst!L90="","",Vragenlijst!L90)</f>
      </c>
      <c r="L93" s="158">
        <f>IF(Vragenlijst!M90="","",Vragenlijst!M90)</f>
        <v>2</v>
      </c>
      <c r="M93" s="159">
        <f>IF(Vragenlijst!N90="","",Vragenlijst!N90)</f>
        <v>-2</v>
      </c>
      <c r="N93" s="159">
        <f>IF(Vragenlijst!O90="","",Vragenlijst!O90)</f>
        <v>0</v>
      </c>
      <c r="O93" s="159">
        <f>IF(Vragenlijst!P90="","",Vragenlijst!P90)</f>
        <v>0</v>
      </c>
      <c r="R93" s="162">
        <f t="shared" si="58"/>
      </c>
      <c r="S93" s="162">
        <f t="shared" si="58"/>
      </c>
      <c r="T93" s="162">
        <f t="shared" si="58"/>
      </c>
      <c r="U93" s="163">
        <f t="shared" si="59"/>
        <v>0</v>
      </c>
      <c r="V93" s="159">
        <f>IF(Vragenlijst!W90="","",Vragenlijst!W90)</f>
        <v>0</v>
      </c>
      <c r="X93" s="157">
        <f t="shared" si="53"/>
      </c>
      <c r="Y93" s="161">
        <f t="shared" si="60"/>
        <v>2</v>
      </c>
      <c r="Z93" s="161">
        <f t="shared" si="55"/>
        <v>0</v>
      </c>
      <c r="AB93" s="161" t="str">
        <f t="shared" si="61"/>
        <v>+</v>
      </c>
      <c r="AC93" s="161" t="str">
        <f t="shared" si="62"/>
        <v>+</v>
      </c>
      <c r="AD93" s="161" t="str">
        <f t="shared" si="63"/>
        <v>+</v>
      </c>
      <c r="AE93" s="161" t="str">
        <f t="shared" si="64"/>
        <v>+</v>
      </c>
    </row>
    <row r="94" spans="3:31" ht="30.75" thickBot="1">
      <c r="C94" s="190">
        <f t="shared" si="46"/>
        <v>68</v>
      </c>
      <c r="D94" s="196" t="str">
        <f t="shared" si="57"/>
        <v>x</v>
      </c>
      <c r="E94" s="197" t="str">
        <f>Vragenlijst!F91</f>
        <v>Besteld (al dan niet digitaal) lesmateriaal wordt (vrijwel) volledig gebruikt tijdens het leertraject van studenten.</v>
      </c>
      <c r="F94" s="39">
        <f>IF(Vragenlijst!G91="","",Vragenlijst!G91)</f>
      </c>
      <c r="G94" s="40">
        <f>IF(Vragenlijst!H91="","",Vragenlijst!H91)</f>
      </c>
      <c r="H94" s="41">
        <f>IF(Vragenlijst!I91="","",Vragenlijst!I91)</f>
      </c>
      <c r="I94" s="198"/>
      <c r="K94" s="157">
        <f>IF(Vragenlijst!L91="","",Vragenlijst!L91)</f>
      </c>
      <c r="L94" s="158">
        <f>IF(Vragenlijst!M91="","",Vragenlijst!M91)</f>
        <v>2</v>
      </c>
      <c r="M94" s="159">
        <f>IF(Vragenlijst!N91="","",Vragenlijst!N91)</f>
        <v>-2</v>
      </c>
      <c r="N94" s="159">
        <f>IF(Vragenlijst!O91="","",Vragenlijst!O91)</f>
        <v>0</v>
      </c>
      <c r="O94" s="159">
        <f>IF(Vragenlijst!P91="","",Vragenlijst!P91)</f>
        <v>0</v>
      </c>
      <c r="R94" s="162">
        <f t="shared" si="58"/>
      </c>
      <c r="S94" s="162">
        <f t="shared" si="58"/>
      </c>
      <c r="T94" s="162">
        <f t="shared" si="58"/>
      </c>
      <c r="U94" s="163">
        <f t="shared" si="59"/>
        <v>0</v>
      </c>
      <c r="V94" s="159">
        <f>IF(Vragenlijst!W91="","",Vragenlijst!W91)</f>
        <v>0</v>
      </c>
      <c r="X94" s="157">
        <f t="shared" si="53"/>
      </c>
      <c r="Y94" s="161">
        <f t="shared" si="60"/>
        <v>2</v>
      </c>
      <c r="Z94" s="161">
        <f t="shared" si="55"/>
        <v>0</v>
      </c>
      <c r="AB94" s="161" t="str">
        <f t="shared" si="61"/>
        <v>+</v>
      </c>
      <c r="AC94" s="161" t="str">
        <f t="shared" si="62"/>
        <v>+</v>
      </c>
      <c r="AD94" s="161" t="str">
        <f t="shared" si="63"/>
        <v>+</v>
      </c>
      <c r="AE94" s="161" t="str">
        <f t="shared" si="64"/>
        <v>+</v>
      </c>
    </row>
    <row r="95" spans="3:31" ht="45.75" thickBot="1">
      <c r="C95" s="190">
        <f t="shared" si="46"/>
        <v>69</v>
      </c>
      <c r="D95" s="196" t="str">
        <f t="shared" si="57"/>
        <v>x</v>
      </c>
      <c r="E95" s="197" t="str">
        <f>Vragenlijst!F92</f>
        <v>Bij het selecteren van een onderwijsproduct uit de onderwijscatalogus wordt het bijbehorende lesmateriaal automatisch klaargezet in de daarvoor bestemde digitale leeromgeving.</v>
      </c>
      <c r="F95" s="39">
        <f>IF(Vragenlijst!G92="","",Vragenlijst!G92)</f>
      </c>
      <c r="G95" s="40">
        <f>IF(Vragenlijst!H92="","",Vragenlijst!H92)</f>
      </c>
      <c r="H95" s="41">
        <f>IF(Vragenlijst!I92="","",Vragenlijst!I92)</f>
      </c>
      <c r="I95" s="198"/>
      <c r="K95" s="157">
        <f>IF(Vragenlijst!L92="","",Vragenlijst!L92)</f>
        <v>7</v>
      </c>
      <c r="L95" s="158">
        <f>IF(Vragenlijst!M92="","",Vragenlijst!M92)</f>
        <v>4</v>
      </c>
      <c r="M95" s="159">
        <f>IF(Vragenlijst!N92="","",Vragenlijst!N92)</f>
        <v>0</v>
      </c>
      <c r="N95" s="159">
        <f>IF(Vragenlijst!O92="","",Vragenlijst!O92)</f>
        <v>3</v>
      </c>
      <c r="O95" s="159">
        <f>IF(Vragenlijst!P92="","",Vragenlijst!P92)</f>
        <v>6</v>
      </c>
      <c r="R95" s="162">
        <f t="shared" si="58"/>
      </c>
      <c r="S95" s="162">
        <f aca="true" t="shared" si="65" ref="S95:T97">IF(G95="","",N95)</f>
      </c>
      <c r="T95" s="162">
        <f t="shared" si="65"/>
      </c>
      <c r="U95" s="163">
        <f t="shared" si="59"/>
        <v>0</v>
      </c>
      <c r="V95" s="159">
        <f>IF(Vragenlijst!W92="","",Vragenlijst!W92)</f>
        <v>0</v>
      </c>
      <c r="X95" s="157">
        <f>IF(Z95=0,"",IF(F95&lt;&gt;"",IF(OR(L95=1,L95&gt;Y95),"",0),IF(AND(G95&lt;&gt;"",L95&gt;1),L95-1,IF(AND(AND(H95&lt;&gt;"",L95&lt;Y95),L95&gt;1),Y95,L95))))</f>
      </c>
      <c r="Y95" s="161">
        <f t="shared" si="60"/>
        <v>2</v>
      </c>
      <c r="Z95" s="161">
        <f>COUNTIF(F95:H95,"x")</f>
        <v>0</v>
      </c>
      <c r="AB95" s="161" t="str">
        <f t="shared" si="61"/>
        <v>+</v>
      </c>
      <c r="AC95" s="161" t="str">
        <f t="shared" si="62"/>
        <v>+</v>
      </c>
      <c r="AD95" s="161" t="str">
        <f t="shared" si="63"/>
        <v>+</v>
      </c>
      <c r="AE95" s="161" t="str">
        <f t="shared" si="64"/>
        <v>+</v>
      </c>
    </row>
    <row r="96" spans="3:31" ht="30.75" thickBot="1">
      <c r="C96" s="190">
        <f t="shared" si="46"/>
        <v>70</v>
      </c>
      <c r="D96" s="196" t="str">
        <f t="shared" si="57"/>
        <v>x</v>
      </c>
      <c r="E96" s="197" t="str">
        <f>Vragenlijst!F93</f>
        <v>Het digitaal lesmateriaal dat wordt gebruikt, is adaptief (past zich aan aan het niveau van de student).</v>
      </c>
      <c r="F96" s="39">
        <f>IF(Vragenlijst!G93="","",Vragenlijst!G93)</f>
      </c>
      <c r="G96" s="40">
        <f>IF(Vragenlijst!H93="","",Vragenlijst!H93)</f>
      </c>
      <c r="H96" s="41">
        <f>IF(Vragenlijst!I93="","",Vragenlijst!I93)</f>
      </c>
      <c r="I96" s="198"/>
      <c r="K96" s="157">
        <f>IF(Vragenlijst!L93="","",Vragenlijst!L93)</f>
      </c>
      <c r="L96" s="158">
        <f>IF(Vragenlijst!M93="","",Vragenlijst!M93)</f>
        <v>4</v>
      </c>
      <c r="M96" s="159">
        <f>IF(Vragenlijst!N93="","",Vragenlijst!N93)</f>
        <v>0</v>
      </c>
      <c r="N96" s="159">
        <f>IF(Vragenlijst!O93="","",Vragenlijst!O93)</f>
        <v>3</v>
      </c>
      <c r="O96" s="159">
        <f>IF(Vragenlijst!P93="","",Vragenlijst!P93)</f>
        <v>6</v>
      </c>
      <c r="R96" s="162">
        <f t="shared" si="58"/>
      </c>
      <c r="S96" s="162">
        <f t="shared" si="65"/>
      </c>
      <c r="T96" s="162">
        <f t="shared" si="65"/>
      </c>
      <c r="U96" s="163">
        <f t="shared" si="59"/>
        <v>0</v>
      </c>
      <c r="V96" s="159">
        <f>IF(Vragenlijst!W93="","",Vragenlijst!W93)</f>
        <v>0</v>
      </c>
      <c r="X96" s="157">
        <f>IF(Z96=0,"",IF(F96&lt;&gt;"",IF(OR(L96=1,L96&gt;Y96),"",0),IF(AND(G96&lt;&gt;"",L96&gt;1),L96-1,IF(AND(AND(H96&lt;&gt;"",L96&lt;Y96),L96&gt;1),Y96,L96))))</f>
      </c>
      <c r="Y96" s="161">
        <f t="shared" si="60"/>
        <v>2</v>
      </c>
      <c r="Z96" s="161">
        <f>COUNTIF(F96:H96,"x")</f>
        <v>0</v>
      </c>
      <c r="AB96" s="161" t="str">
        <f t="shared" si="61"/>
        <v>+</v>
      </c>
      <c r="AC96" s="161" t="str">
        <f t="shared" si="62"/>
        <v>+</v>
      </c>
      <c r="AD96" s="161" t="str">
        <f t="shared" si="63"/>
        <v>+</v>
      </c>
      <c r="AE96" s="161" t="str">
        <f t="shared" si="64"/>
        <v>+</v>
      </c>
    </row>
    <row r="97" spans="3:31" ht="30.75" thickBot="1">
      <c r="C97" s="190">
        <f t="shared" si="46"/>
        <v>71</v>
      </c>
      <c r="D97" s="196" t="str">
        <f t="shared" si="57"/>
        <v>x</v>
      </c>
      <c r="E97" s="197" t="str">
        <f>Vragenlijst!F94</f>
        <v>Het doorwerken van digitaal lesmateriaal door studenten wordt automatisch geanalyseerd en vertaald in adviezen en succesprognoses.</v>
      </c>
      <c r="F97" s="39">
        <f>IF(Vragenlijst!G94="","",Vragenlijst!G94)</f>
      </c>
      <c r="G97" s="40">
        <f>IF(Vragenlijst!H94="","",Vragenlijst!H94)</f>
      </c>
      <c r="H97" s="41">
        <f>IF(Vragenlijst!I94="","",Vragenlijst!I94)</f>
      </c>
      <c r="I97" s="198"/>
      <c r="K97" s="157">
        <f>IF(Vragenlijst!L94="","",Vragenlijst!L94)</f>
      </c>
      <c r="L97" s="158">
        <f>IF(Vragenlijst!M94="","",Vragenlijst!M94)</f>
        <v>4</v>
      </c>
      <c r="M97" s="159">
        <f>IF(Vragenlijst!N94="","",Vragenlijst!N94)</f>
        <v>0</v>
      </c>
      <c r="N97" s="159">
        <f>IF(Vragenlijst!O94="","",Vragenlijst!O94)</f>
        <v>3</v>
      </c>
      <c r="O97" s="159">
        <f>IF(Vragenlijst!P94="","",Vragenlijst!P94)</f>
        <v>6</v>
      </c>
      <c r="R97" s="162">
        <f t="shared" si="58"/>
      </c>
      <c r="S97" s="162">
        <f t="shared" si="65"/>
      </c>
      <c r="T97" s="162">
        <f t="shared" si="65"/>
      </c>
      <c r="U97" s="163">
        <f t="shared" si="59"/>
        <v>0</v>
      </c>
      <c r="V97" s="159">
        <f>IF(Vragenlijst!W94="","",Vragenlijst!W94)</f>
        <v>0</v>
      </c>
      <c r="X97" s="157">
        <f>IF(Z97=0,"",IF(F97&lt;&gt;"",IF(OR(L97=1,L97&gt;Y97),"",0),IF(AND(G97&lt;&gt;"",L97&gt;1),L97-1,IF(AND(AND(H97&lt;&gt;"",L97&lt;Y97),L97&gt;1),Y97,L97))))</f>
      </c>
      <c r="Y97" s="161">
        <f t="shared" si="60"/>
        <v>2</v>
      </c>
      <c r="Z97" s="161">
        <f>COUNTIF(F97:H97,"x")</f>
        <v>0</v>
      </c>
      <c r="AB97" s="161" t="str">
        <f t="shared" si="61"/>
        <v>+</v>
      </c>
      <c r="AC97" s="161" t="str">
        <f t="shared" si="62"/>
        <v>+</v>
      </c>
      <c r="AD97" s="161" t="str">
        <f t="shared" si="63"/>
        <v>+</v>
      </c>
      <c r="AE97" s="161" t="str">
        <f t="shared" si="64"/>
        <v>+</v>
      </c>
    </row>
    <row r="98" spans="3:31" ht="30.75" thickBot="1">
      <c r="C98" s="190">
        <f t="shared" si="46"/>
        <v>72</v>
      </c>
      <c r="D98" s="196" t="str">
        <f t="shared" si="57"/>
        <v>x</v>
      </c>
      <c r="E98" s="197" t="str">
        <f>Vragenlijst!F95</f>
        <v>Docenten kunnen per methode in een aparte omgeving de vorderingen van studenten bij het doorwerken van (extern) digitaal materiaal inzien.</v>
      </c>
      <c r="F98" s="39">
        <f>IF(Vragenlijst!G95="","",Vragenlijst!G95)</f>
      </c>
      <c r="G98" s="40">
        <f>IF(Vragenlijst!H95="","",Vragenlijst!H95)</f>
      </c>
      <c r="H98" s="41">
        <f>IF(Vragenlijst!I95="","",Vragenlijst!I95)</f>
      </c>
      <c r="I98" s="198"/>
      <c r="K98" s="157">
        <f>IF(Vragenlijst!L95="","",Vragenlijst!L95)</f>
      </c>
      <c r="L98" s="158">
        <f>IF(Vragenlijst!M95="","",Vragenlijst!M95)</f>
        <v>2</v>
      </c>
      <c r="M98" s="159">
        <f>IF(Vragenlijst!N95="","",Vragenlijst!N95)</f>
        <v>0</v>
      </c>
      <c r="N98" s="159">
        <f>IF(Vragenlijst!O95="","",Vragenlijst!O95)</f>
        <v>0</v>
      </c>
      <c r="O98" s="159">
        <f>IF(Vragenlijst!P95="","",Vragenlijst!P95)</f>
        <v>0</v>
      </c>
      <c r="R98" s="162">
        <f t="shared" si="58"/>
      </c>
      <c r="S98" s="162">
        <f t="shared" si="58"/>
      </c>
      <c r="T98" s="162">
        <f t="shared" si="58"/>
      </c>
      <c r="U98" s="163">
        <f t="shared" si="59"/>
        <v>0</v>
      </c>
      <c r="V98" s="159">
        <f>IF(Vragenlijst!W95="","",Vragenlijst!W95)</f>
        <v>0</v>
      </c>
      <c r="X98" s="157">
        <f t="shared" si="53"/>
      </c>
      <c r="Y98" s="161">
        <f t="shared" si="60"/>
        <v>2</v>
      </c>
      <c r="Z98" s="161">
        <f t="shared" si="55"/>
        <v>0</v>
      </c>
      <c r="AB98" s="161" t="str">
        <f t="shared" si="61"/>
        <v>+</v>
      </c>
      <c r="AC98" s="161" t="str">
        <f t="shared" si="62"/>
        <v>+</v>
      </c>
      <c r="AD98" s="161" t="str">
        <f t="shared" si="63"/>
        <v>+</v>
      </c>
      <c r="AE98" s="161" t="str">
        <f t="shared" si="64"/>
        <v>+</v>
      </c>
    </row>
    <row r="99" spans="3:31" ht="30.75" thickBot="1">
      <c r="C99" s="190">
        <f t="shared" si="46"/>
        <v>73</v>
      </c>
      <c r="D99" s="196" t="str">
        <f t="shared" si="57"/>
        <v>x</v>
      </c>
      <c r="E99" s="197" t="str">
        <f>Vragenlijst!F96</f>
        <v>Docenten kunnen van alle methoden in het eigen volgsysteem de vorderingen van studenten bij het doorwerken van (extern) digitaal materiaal inzien.</v>
      </c>
      <c r="F99" s="39">
        <f>IF(Vragenlijst!G96="","",Vragenlijst!G96)</f>
      </c>
      <c r="G99" s="40">
        <f>IF(Vragenlijst!H96="","",Vragenlijst!H96)</f>
      </c>
      <c r="H99" s="41">
        <f>IF(Vragenlijst!I96="","",Vragenlijst!I96)</f>
      </c>
      <c r="I99" s="198"/>
      <c r="K99" s="157">
        <f>IF(Vragenlijst!L96="","",Vragenlijst!L96)</f>
      </c>
      <c r="L99" s="158">
        <f>IF(Vragenlijst!M96="","",Vragenlijst!M96)</f>
        <v>3</v>
      </c>
      <c r="M99" s="159">
        <f>IF(Vragenlijst!N96="","",Vragenlijst!N96)</f>
        <v>0</v>
      </c>
      <c r="N99" s="159">
        <f>IF(Vragenlijst!O96="","",Vragenlijst!O96)</f>
        <v>1</v>
      </c>
      <c r="O99" s="159">
        <f>IF(Vragenlijst!P96="","",Vragenlijst!P96)</f>
        <v>2</v>
      </c>
      <c r="R99" s="162">
        <f t="shared" si="58"/>
      </c>
      <c r="S99" s="162">
        <f t="shared" si="58"/>
      </c>
      <c r="T99" s="162">
        <f t="shared" si="58"/>
      </c>
      <c r="U99" s="163">
        <f t="shared" si="59"/>
        <v>0</v>
      </c>
      <c r="V99" s="159">
        <f>IF(Vragenlijst!W96="","",Vragenlijst!W96)</f>
        <v>0</v>
      </c>
      <c r="X99" s="157">
        <f t="shared" si="53"/>
      </c>
      <c r="Y99" s="161">
        <f t="shared" si="60"/>
        <v>2</v>
      </c>
      <c r="Z99" s="161">
        <f t="shared" si="55"/>
        <v>0</v>
      </c>
      <c r="AB99" s="161" t="str">
        <f t="shared" si="61"/>
        <v>+</v>
      </c>
      <c r="AC99" s="161" t="str">
        <f t="shared" si="62"/>
        <v>+</v>
      </c>
      <c r="AD99" s="161" t="str">
        <f t="shared" si="63"/>
        <v>+</v>
      </c>
      <c r="AE99" s="161" t="str">
        <f t="shared" si="64"/>
        <v>+</v>
      </c>
    </row>
    <row r="100" spans="3:31" s="210" customFormat="1" ht="16.5" thickBot="1">
      <c r="C100" s="190"/>
      <c r="D100" s="199"/>
      <c r="E100" s="200"/>
      <c r="F100" s="28"/>
      <c r="G100" s="28"/>
      <c r="H100" s="28"/>
      <c r="I100" s="201"/>
      <c r="J100" s="202"/>
      <c r="K100" s="203">
        <f>IF(Vragenlijst!L97="","",Vragenlijst!L97)</f>
      </c>
      <c r="L100" s="204">
        <f>IF(Vragenlijst!M97="","",Vragenlijst!M97)</f>
      </c>
      <c r="M100" s="205">
        <f>IF(Vragenlijst!N97="","",Vragenlijst!N97)</f>
      </c>
      <c r="N100" s="205">
        <f>IF(Vragenlijst!O97="","",Vragenlijst!O97)</f>
      </c>
      <c r="O100" s="205">
        <f>IF(Vragenlijst!P97="","",Vragenlijst!P97)</f>
      </c>
      <c r="P100" s="206"/>
      <c r="Q100" s="207"/>
      <c r="R100" s="208">
        <f>IF(ISBLANK(F100),"",M100)</f>
      </c>
      <c r="S100" s="208"/>
      <c r="T100" s="208">
        <f>IF(ISBLANK(H100),"",O100)</f>
      </c>
      <c r="U100" s="209"/>
      <c r="V100" s="159">
        <f>IF(Vragenlijst!W97="","",Vragenlijst!W97)</f>
        <v>0</v>
      </c>
      <c r="W100" s="207"/>
      <c r="X100" s="203"/>
      <c r="Y100" s="207"/>
      <c r="Z100" s="207"/>
      <c r="AA100" s="207"/>
      <c r="AB100" s="207"/>
      <c r="AC100" s="207"/>
      <c r="AD100" s="207"/>
      <c r="AE100" s="207"/>
    </row>
    <row r="101" spans="3:31" ht="18.75" thickBot="1">
      <c r="C101" s="190"/>
      <c r="D101" s="190"/>
      <c r="E101" s="215" t="str">
        <f>Vragenlijst!F98&amp;"  (maturityniveau "&amp;Vragenlijst!D98&amp;")"</f>
        <v>Didactische organisatie  (maturityniveau 0)</v>
      </c>
      <c r="F101" s="216"/>
      <c r="G101" s="217"/>
      <c r="H101" s="218"/>
      <c r="I101" s="24"/>
      <c r="J101" s="192"/>
      <c r="K101" s="193">
        <f>IF(Vragenlijst!L98="","",Vragenlijst!L98)</f>
      </c>
      <c r="L101" s="193">
        <f>IF(Vragenlijst!M98="","",Vragenlijst!M98)</f>
      </c>
      <c r="M101" s="193">
        <f>IF(Vragenlijst!N98="","",Vragenlijst!N98)</f>
        <v>0</v>
      </c>
      <c r="N101" s="193">
        <f>IF(Vragenlijst!O98="","",Vragenlijst!O98)</f>
        <v>4</v>
      </c>
      <c r="O101" s="193">
        <f>IF(Vragenlijst!P98="","",Vragenlijst!P98)</f>
        <v>13</v>
      </c>
      <c r="R101" s="162">
        <f>SUM(R102:T108)</f>
        <v>0</v>
      </c>
      <c r="S101" s="162">
        <v>7</v>
      </c>
      <c r="T101" s="162">
        <f>IF(ISBLANK(I101),"",O101)</f>
      </c>
      <c r="V101" s="159">
        <f>IF(Vragenlijst!W98="","",Vragenlijst!W98)</f>
        <v>0</v>
      </c>
      <c r="X101" s="157">
        <f>IF(Z101=0,"",IF(G101&lt;&gt;"",IF(OR(L101=1,L101&gt;Y101),"",0),IF(AND(H101&lt;&gt;"",L101&gt;1),L101-1,IF(AND(AND(I101&lt;&gt;"",L101&lt;Y101),L101&gt;1),Y101,L101))))</f>
      </c>
      <c r="Y101" s="194">
        <f>IF($Y$9&gt;0,$Y$9,IF(S101&lt;&gt;Z101,0,IF(R101&lt;0,1,IF(R101&lt;N101,2,IF(R101&lt;O101,3,4)))))</f>
        <v>0</v>
      </c>
      <c r="Z101" s="161">
        <f>SUM(Z102:Z108)</f>
        <v>0</v>
      </c>
      <c r="AB101" s="161" t="str">
        <f>IF(X101=Y101,F101,"+")</f>
        <v>+</v>
      </c>
      <c r="AC101" s="161" t="str">
        <f>IF(X101=Y101-1,F101,"+")</f>
        <v>+</v>
      </c>
      <c r="AD101" s="161" t="str">
        <f>IF(AND(X101=Y101+1,V101=U101),F101,"+")</f>
        <v>+</v>
      </c>
      <c r="AE101" s="161" t="str">
        <f>IF(V101&lt;&gt;U101,F101,"+")</f>
        <v>+</v>
      </c>
    </row>
    <row r="102" spans="3:31" ht="16.5" thickBot="1">
      <c r="C102" s="190">
        <f>C99</f>
        <v>73</v>
      </c>
      <c r="D102" s="196" t="str">
        <f aca="true" t="shared" si="66" ref="D102:D108">IF(E102=AE102,K102,"x")</f>
        <v>x</v>
      </c>
      <c r="E102" s="197" t="str">
        <f>Vragenlijst!F99</f>
        <v>Onderwijs wordt (vrijwel uitsluitend) gegeven aan vaste groepen. </v>
      </c>
      <c r="F102" s="39">
        <f>IF(Vragenlijst!G99="","",Vragenlijst!G99)</f>
      </c>
      <c r="G102" s="118">
        <f>IF(Vragenlijst!H99="","",Vragenlijst!H99)</f>
      </c>
      <c r="H102" s="41">
        <f>IF(Vragenlijst!I99="","",Vragenlijst!I99)</f>
      </c>
      <c r="I102" s="198"/>
      <c r="K102" s="157">
        <f>IF(Vragenlijst!L99="","",Vragenlijst!L99)</f>
      </c>
      <c r="L102" s="158">
        <f>IF(Vragenlijst!M99="","",Vragenlijst!M99)</f>
        <v>1</v>
      </c>
      <c r="M102" s="159">
        <f>IF(Vragenlijst!N99="","",Vragenlijst!N99)</f>
        <v>0</v>
      </c>
      <c r="N102" s="159">
        <f>IF(Vragenlijst!O99="","",Vragenlijst!O99)</f>
        <v>-1</v>
      </c>
      <c r="O102" s="159">
        <f>IF(Vragenlijst!P99="","",Vragenlijst!P99)</f>
        <v>-1</v>
      </c>
      <c r="R102" s="162">
        <f aca="true" t="shared" si="67" ref="R102:T108">IF(F102="","",M102)</f>
      </c>
      <c r="S102" s="162">
        <f t="shared" si="67"/>
      </c>
      <c r="T102" s="162">
        <f t="shared" si="67"/>
      </c>
      <c r="U102" s="163">
        <f aca="true" t="shared" si="68" ref="U102:U108">SUM(R102:T102)</f>
        <v>0</v>
      </c>
      <c r="V102" s="159">
        <f>IF(Vragenlijst!W99="","",Vragenlijst!W99)</f>
        <v>0</v>
      </c>
      <c r="X102" s="157">
        <f t="shared" si="53"/>
      </c>
      <c r="Y102" s="161">
        <f aca="true" t="shared" si="69" ref="Y102:Y108">IF($Y$9=1,$Y$9,MAX(2,Y101))</f>
        <v>2</v>
      </c>
      <c r="Z102" s="161">
        <f t="shared" si="55"/>
        <v>0</v>
      </c>
      <c r="AB102" s="161" t="str">
        <f aca="true" t="shared" si="70" ref="AB102:AB108">IF(X102=Y102,E102,"+")</f>
        <v>+</v>
      </c>
      <c r="AC102" s="161" t="str">
        <f aca="true" t="shared" si="71" ref="AC102:AC108">IF(X102&lt;Y102,E102,"+")</f>
        <v>+</v>
      </c>
      <c r="AD102" s="161" t="str">
        <f aca="true" t="shared" si="72" ref="AD102:AD108">IF(AND(X102=Y102+1,V102=U102),E102,"+")</f>
        <v>+</v>
      </c>
      <c r="AE102" s="161" t="str">
        <f aca="true" t="shared" si="73" ref="AE102:AE108">IF(V102&lt;&gt;U102,E102,"+")</f>
        <v>+</v>
      </c>
    </row>
    <row r="103" spans="3:31" ht="30.75" thickBot="1">
      <c r="C103" s="190">
        <f t="shared" si="46"/>
        <v>74</v>
      </c>
      <c r="D103" s="196" t="str">
        <f t="shared" si="66"/>
        <v>x</v>
      </c>
      <c r="E103" s="197" t="str">
        <f>Vragenlijst!F100</f>
        <v>Onderwijs wordt deels gegeven aan groepen van wisselende samenstelling, al naargelang hun leervraag.</v>
      </c>
      <c r="F103" s="39">
        <f>IF(Vragenlijst!G100="","",Vragenlijst!G100)</f>
      </c>
      <c r="G103" s="40">
        <f>IF(Vragenlijst!H100="","",Vragenlijst!H100)</f>
      </c>
      <c r="H103" s="41">
        <f>IF(Vragenlijst!I100="","",Vragenlijst!I100)</f>
      </c>
      <c r="I103" s="198"/>
      <c r="K103" s="157">
        <f>IF(Vragenlijst!L100="","",Vragenlijst!L100)</f>
      </c>
      <c r="L103" s="158">
        <f>IF(Vragenlijst!M100="","",Vragenlijst!M100)</f>
        <v>2</v>
      </c>
      <c r="M103" s="159">
        <f>IF(Vragenlijst!N100="","",Vragenlijst!N100)</f>
        <v>0</v>
      </c>
      <c r="N103" s="159">
        <f>IF(Vragenlijst!O100="","",Vragenlijst!O100)</f>
        <v>0</v>
      </c>
      <c r="O103" s="159">
        <f>IF(Vragenlijst!P100="","",Vragenlijst!P100)</f>
        <v>0</v>
      </c>
      <c r="R103" s="162">
        <f t="shared" si="67"/>
      </c>
      <c r="S103" s="162">
        <f t="shared" si="67"/>
      </c>
      <c r="T103" s="162">
        <f t="shared" si="67"/>
      </c>
      <c r="U103" s="163">
        <f t="shared" si="68"/>
        <v>0</v>
      </c>
      <c r="V103" s="159">
        <f>IF(Vragenlijst!W100="","",Vragenlijst!W100)</f>
        <v>0</v>
      </c>
      <c r="X103" s="157">
        <f t="shared" si="53"/>
      </c>
      <c r="Y103" s="161">
        <f t="shared" si="69"/>
        <v>2</v>
      </c>
      <c r="Z103" s="161">
        <f t="shared" si="55"/>
        <v>0</v>
      </c>
      <c r="AB103" s="161" t="str">
        <f t="shared" si="70"/>
        <v>+</v>
      </c>
      <c r="AC103" s="161" t="str">
        <f t="shared" si="71"/>
        <v>+</v>
      </c>
      <c r="AD103" s="161" t="str">
        <f t="shared" si="72"/>
        <v>+</v>
      </c>
      <c r="AE103" s="161" t="str">
        <f t="shared" si="73"/>
        <v>+</v>
      </c>
    </row>
    <row r="104" spans="3:31" ht="30.75" thickBot="1">
      <c r="C104" s="190">
        <f t="shared" si="46"/>
        <v>75</v>
      </c>
      <c r="D104" s="196" t="str">
        <f t="shared" si="66"/>
        <v>x</v>
      </c>
      <c r="E104" s="197" t="str">
        <f>Vragenlijst!F101</f>
        <v>Studenten volgen voor een deel van de opleiding een individueel arrangement al dan niet binnen een groep, al dan niet ondersteund met ICT.</v>
      </c>
      <c r="F104" s="39">
        <f>IF(Vragenlijst!G101="","",Vragenlijst!G101)</f>
      </c>
      <c r="G104" s="40">
        <f>IF(Vragenlijst!H101="","",Vragenlijst!H101)</f>
      </c>
      <c r="H104" s="41">
        <f>IF(Vragenlijst!I101="","",Vragenlijst!I101)</f>
      </c>
      <c r="I104" s="198"/>
      <c r="K104" s="157">
        <f>IF(Vragenlijst!L101="","",Vragenlijst!L101)</f>
      </c>
      <c r="L104" s="158">
        <f>IF(Vragenlijst!M101="","",Vragenlijst!M101)</f>
        <v>3</v>
      </c>
      <c r="M104" s="159">
        <f>IF(Vragenlijst!N101="","",Vragenlijst!N101)</f>
        <v>0</v>
      </c>
      <c r="N104" s="159">
        <f>IF(Vragenlijst!O101="","",Vragenlijst!O101)</f>
        <v>1</v>
      </c>
      <c r="O104" s="159">
        <f>IF(Vragenlijst!P101="","",Vragenlijst!P101)</f>
        <v>2</v>
      </c>
      <c r="R104" s="162">
        <f t="shared" si="67"/>
      </c>
      <c r="S104" s="162">
        <f t="shared" si="67"/>
      </c>
      <c r="T104" s="162">
        <f t="shared" si="67"/>
      </c>
      <c r="U104" s="163">
        <f t="shared" si="68"/>
        <v>0</v>
      </c>
      <c r="V104" s="159">
        <f>IF(Vragenlijst!W101="","",Vragenlijst!W101)</f>
        <v>0</v>
      </c>
      <c r="X104" s="157">
        <f t="shared" si="53"/>
      </c>
      <c r="Y104" s="161">
        <f t="shared" si="69"/>
        <v>2</v>
      </c>
      <c r="Z104" s="161">
        <f t="shared" si="55"/>
        <v>0</v>
      </c>
      <c r="AB104" s="161" t="str">
        <f t="shared" si="70"/>
        <v>+</v>
      </c>
      <c r="AC104" s="161" t="str">
        <f t="shared" si="71"/>
        <v>+</v>
      </c>
      <c r="AD104" s="161" t="str">
        <f t="shared" si="72"/>
        <v>+</v>
      </c>
      <c r="AE104" s="161" t="str">
        <f t="shared" si="73"/>
        <v>+</v>
      </c>
    </row>
    <row r="105" spans="3:31" ht="30.75" thickBot="1">
      <c r="C105" s="190">
        <f t="shared" si="46"/>
        <v>76</v>
      </c>
      <c r="D105" s="196" t="str">
        <f t="shared" si="66"/>
        <v>x</v>
      </c>
      <c r="E105" s="197" t="str">
        <f>Vragenlijst!F102</f>
        <v>Een deel van het programma wordt in de vorm van elearning aangeboden en door een student zelfstandig doorgewerkt.</v>
      </c>
      <c r="F105" s="39">
        <f>IF(Vragenlijst!G102="","",Vragenlijst!G102)</f>
      </c>
      <c r="G105" s="40">
        <f>IF(Vragenlijst!H102="","",Vragenlijst!H102)</f>
      </c>
      <c r="H105" s="41">
        <f>IF(Vragenlijst!I102="","",Vragenlijst!I102)</f>
      </c>
      <c r="I105" s="198"/>
      <c r="K105" s="157">
        <f>IF(Vragenlijst!L102="","",Vragenlijst!L102)</f>
      </c>
      <c r="L105" s="158">
        <f>IF(Vragenlijst!M102="","",Vragenlijst!M102)</f>
        <v>3</v>
      </c>
      <c r="M105" s="159">
        <f>IF(Vragenlijst!N102="","",Vragenlijst!N102)</f>
        <v>0</v>
      </c>
      <c r="N105" s="159">
        <f>IF(Vragenlijst!O102="","",Vragenlijst!O102)</f>
        <v>1</v>
      </c>
      <c r="O105" s="159">
        <f>IF(Vragenlijst!P102="","",Vragenlijst!P102)</f>
        <v>2</v>
      </c>
      <c r="R105" s="162">
        <f t="shared" si="67"/>
      </c>
      <c r="S105" s="162">
        <f t="shared" si="67"/>
      </c>
      <c r="T105" s="162">
        <f t="shared" si="67"/>
      </c>
      <c r="U105" s="163">
        <f t="shared" si="68"/>
        <v>0</v>
      </c>
      <c r="V105" s="159">
        <f>IF(Vragenlijst!W102="","",Vragenlijst!W102)</f>
        <v>0</v>
      </c>
      <c r="X105" s="157">
        <f t="shared" si="53"/>
      </c>
      <c r="Y105" s="161">
        <f t="shared" si="69"/>
        <v>2</v>
      </c>
      <c r="Z105" s="161">
        <f t="shared" si="55"/>
        <v>0</v>
      </c>
      <c r="AB105" s="161" t="str">
        <f t="shared" si="70"/>
        <v>+</v>
      </c>
      <c r="AC105" s="161" t="str">
        <f t="shared" si="71"/>
        <v>+</v>
      </c>
      <c r="AD105" s="161" t="str">
        <f t="shared" si="72"/>
        <v>+</v>
      </c>
      <c r="AE105" s="161" t="str">
        <f t="shared" si="73"/>
        <v>+</v>
      </c>
    </row>
    <row r="106" spans="3:31" ht="30.75" thickBot="1">
      <c r="C106" s="190">
        <f t="shared" si="46"/>
        <v>77</v>
      </c>
      <c r="D106" s="196" t="str">
        <f t="shared" si="66"/>
        <v>x</v>
      </c>
      <c r="E106" s="197" t="str">
        <f>Vragenlijst!F103</f>
        <v>Voor opleidingen die niet (helemaal) op deze locatie worden aangeboden, zijn er mogelijkheden om (onderdelen van) die opleiding via teleconferencing te volgen.</v>
      </c>
      <c r="F106" s="39">
        <f>IF(Vragenlijst!G103="","",Vragenlijst!G103)</f>
      </c>
      <c r="G106" s="40">
        <f>IF(Vragenlijst!H103="","",Vragenlijst!H103)</f>
      </c>
      <c r="H106" s="41">
        <f>IF(Vragenlijst!I103="","",Vragenlijst!I103)</f>
      </c>
      <c r="I106" s="198"/>
      <c r="K106" s="157">
        <f>IF(Vragenlijst!L103="","",Vragenlijst!L103)</f>
      </c>
      <c r="L106" s="158">
        <f>IF(Vragenlijst!M103="","",Vragenlijst!M103)</f>
        <v>4</v>
      </c>
      <c r="M106" s="159">
        <f>IF(Vragenlijst!N103="","",Vragenlijst!N103)</f>
        <v>0</v>
      </c>
      <c r="N106" s="159">
        <f>IF(Vragenlijst!O103="","",Vragenlijst!O103)</f>
        <v>3</v>
      </c>
      <c r="O106" s="159">
        <f>IF(Vragenlijst!P103="","",Vragenlijst!P103)</f>
        <v>6</v>
      </c>
      <c r="R106" s="162">
        <f t="shared" si="67"/>
      </c>
      <c r="S106" s="162">
        <f t="shared" si="67"/>
      </c>
      <c r="T106" s="162">
        <f t="shared" si="67"/>
      </c>
      <c r="U106" s="163">
        <f t="shared" si="68"/>
        <v>0</v>
      </c>
      <c r="V106" s="159">
        <f>IF(Vragenlijst!W103="","",Vragenlijst!W103)</f>
        <v>0</v>
      </c>
      <c r="X106" s="157">
        <f t="shared" si="53"/>
      </c>
      <c r="Y106" s="161">
        <f t="shared" si="69"/>
        <v>2</v>
      </c>
      <c r="Z106" s="161">
        <f t="shared" si="55"/>
        <v>0</v>
      </c>
      <c r="AB106" s="161" t="str">
        <f t="shared" si="70"/>
        <v>+</v>
      </c>
      <c r="AC106" s="161" t="str">
        <f t="shared" si="71"/>
        <v>+</v>
      </c>
      <c r="AD106" s="161" t="str">
        <f t="shared" si="72"/>
        <v>+</v>
      </c>
      <c r="AE106" s="161" t="str">
        <f t="shared" si="73"/>
        <v>+</v>
      </c>
    </row>
    <row r="107" spans="3:31" ht="16.5" thickBot="1">
      <c r="C107" s="190">
        <f t="shared" si="46"/>
        <v>78</v>
      </c>
      <c r="D107" s="196" t="str">
        <f t="shared" si="66"/>
        <v>x</v>
      </c>
      <c r="E107" s="197" t="str">
        <f>Vragenlijst!F104</f>
        <v>Begeleiding van elearning vindt met ICT-middelen op afstand plaats.</v>
      </c>
      <c r="F107" s="39">
        <f>IF(Vragenlijst!G104="","",Vragenlijst!G104)</f>
      </c>
      <c r="G107" s="40">
        <f>IF(Vragenlijst!H104="","",Vragenlijst!H104)</f>
      </c>
      <c r="H107" s="41">
        <f>IF(Vragenlijst!I104="","",Vragenlijst!I104)</f>
      </c>
      <c r="I107" s="198"/>
      <c r="K107" s="157">
        <f>IF(Vragenlijst!L104="","",Vragenlijst!L104)</f>
        <v>76</v>
      </c>
      <c r="L107" s="158">
        <f>IF(Vragenlijst!M104="","",Vragenlijst!M104)</f>
        <v>3</v>
      </c>
      <c r="M107" s="159">
        <f>IF(Vragenlijst!N104="","",Vragenlijst!N104)</f>
        <v>0</v>
      </c>
      <c r="N107" s="159">
        <f>IF(Vragenlijst!O104="","",Vragenlijst!O104)</f>
        <v>1</v>
      </c>
      <c r="O107" s="159">
        <f>IF(Vragenlijst!P104="","",Vragenlijst!P104)</f>
        <v>2</v>
      </c>
      <c r="R107" s="162">
        <f t="shared" si="67"/>
      </c>
      <c r="S107" s="162">
        <f t="shared" si="67"/>
      </c>
      <c r="T107" s="162">
        <f t="shared" si="67"/>
      </c>
      <c r="U107" s="163">
        <f t="shared" si="68"/>
        <v>0</v>
      </c>
      <c r="V107" s="159">
        <f>IF(Vragenlijst!W104="","",Vragenlijst!W104)</f>
        <v>0</v>
      </c>
      <c r="X107" s="157">
        <f t="shared" si="53"/>
      </c>
      <c r="Y107" s="161">
        <f t="shared" si="69"/>
        <v>2</v>
      </c>
      <c r="Z107" s="161">
        <f t="shared" si="55"/>
        <v>0</v>
      </c>
      <c r="AB107" s="161" t="str">
        <f t="shared" si="70"/>
        <v>+</v>
      </c>
      <c r="AC107" s="161" t="str">
        <f t="shared" si="71"/>
        <v>+</v>
      </c>
      <c r="AD107" s="161" t="str">
        <f t="shared" si="72"/>
        <v>+</v>
      </c>
      <c r="AE107" s="161" t="str">
        <f t="shared" si="73"/>
        <v>+</v>
      </c>
    </row>
    <row r="108" spans="3:31" ht="30.75" thickBot="1">
      <c r="C108" s="190">
        <f t="shared" si="46"/>
        <v>79</v>
      </c>
      <c r="D108" s="196" t="str">
        <f t="shared" si="66"/>
        <v>x</v>
      </c>
      <c r="E108" s="197" t="str">
        <f>Vragenlijst!F105</f>
        <v>Het onderwijs is voor een belangrijk deel vormgegeven met leercommunities, daarbij wordt veel gebruik gemaakt van leerbronnen en externe docenten met behulp van ICT.</v>
      </c>
      <c r="F108" s="39">
        <f>IF(Vragenlijst!G105="","",Vragenlijst!G105)</f>
      </c>
      <c r="G108" s="40">
        <f>IF(Vragenlijst!H105="","",Vragenlijst!H105)</f>
      </c>
      <c r="H108" s="41">
        <f>IF(Vragenlijst!I105="","",Vragenlijst!I105)</f>
      </c>
      <c r="I108" s="198"/>
      <c r="K108" s="157">
        <f>IF(Vragenlijst!L105="","",Vragenlijst!L105)</f>
        <v>76</v>
      </c>
      <c r="L108" s="158">
        <f>IF(Vragenlijst!M105="","",Vragenlijst!M105)</f>
        <v>4</v>
      </c>
      <c r="M108" s="159">
        <f>IF(Vragenlijst!N105="","",Vragenlijst!N105)</f>
        <v>0</v>
      </c>
      <c r="N108" s="159">
        <f>IF(Vragenlijst!O105="","",Vragenlijst!O105)</f>
        <v>3</v>
      </c>
      <c r="O108" s="159">
        <f>IF(Vragenlijst!P105="","",Vragenlijst!P105)</f>
        <v>6</v>
      </c>
      <c r="R108" s="162">
        <f t="shared" si="67"/>
      </c>
      <c r="S108" s="162">
        <f t="shared" si="67"/>
      </c>
      <c r="T108" s="162">
        <f t="shared" si="67"/>
      </c>
      <c r="U108" s="163">
        <f t="shared" si="68"/>
        <v>0</v>
      </c>
      <c r="V108" s="159">
        <f>IF(Vragenlijst!W105="","",Vragenlijst!W105)</f>
        <v>0</v>
      </c>
      <c r="X108" s="157">
        <f t="shared" si="53"/>
      </c>
      <c r="Y108" s="161">
        <f t="shared" si="69"/>
        <v>2</v>
      </c>
      <c r="Z108" s="161">
        <f t="shared" si="55"/>
        <v>0</v>
      </c>
      <c r="AB108" s="161" t="str">
        <f t="shared" si="70"/>
        <v>+</v>
      </c>
      <c r="AC108" s="161" t="str">
        <f t="shared" si="71"/>
        <v>+</v>
      </c>
      <c r="AD108" s="161" t="str">
        <f t="shared" si="72"/>
        <v>+</v>
      </c>
      <c r="AE108" s="161" t="str">
        <f t="shared" si="73"/>
        <v>+</v>
      </c>
    </row>
    <row r="109" spans="3:31" s="210" customFormat="1" ht="16.5" thickBot="1">
      <c r="C109" s="190"/>
      <c r="D109" s="199"/>
      <c r="E109" s="212"/>
      <c r="F109" s="28"/>
      <c r="G109" s="28"/>
      <c r="H109" s="28"/>
      <c r="I109" s="201"/>
      <c r="J109" s="202"/>
      <c r="K109" s="203">
        <f>IF(Vragenlijst!L106="","",Vragenlijst!L106)</f>
      </c>
      <c r="L109" s="204">
        <f>IF(Vragenlijst!M106="","",Vragenlijst!M106)</f>
      </c>
      <c r="M109" s="205">
        <f>IF(Vragenlijst!N106="","",Vragenlijst!N106)</f>
      </c>
      <c r="N109" s="205">
        <f>IF(Vragenlijst!O106="","",Vragenlijst!O106)</f>
      </c>
      <c r="O109" s="205">
        <f>IF(Vragenlijst!P106="","",Vragenlijst!P106)</f>
      </c>
      <c r="P109" s="206"/>
      <c r="Q109" s="207"/>
      <c r="R109" s="208"/>
      <c r="S109" s="208"/>
      <c r="T109" s="208"/>
      <c r="U109" s="209"/>
      <c r="V109" s="159">
        <f>IF(Vragenlijst!W106="","",Vragenlijst!W106)</f>
        <v>0</v>
      </c>
      <c r="W109" s="207"/>
      <c r="X109" s="203"/>
      <c r="Y109" s="207"/>
      <c r="Z109" s="207"/>
      <c r="AA109" s="207"/>
      <c r="AB109" s="207"/>
      <c r="AC109" s="207"/>
      <c r="AD109" s="207"/>
      <c r="AE109" s="207"/>
    </row>
    <row r="110" spans="3:31" ht="18.75" thickBot="1">
      <c r="C110" s="190"/>
      <c r="D110" s="190"/>
      <c r="E110" s="215" t="str">
        <f>Vragenlijst!F107&amp;"  (maturityniveau "&amp;Vragenlijst!D107&amp;")"</f>
        <v>Voorkomen lesuitval  (maturityniveau 0)</v>
      </c>
      <c r="F110" s="216"/>
      <c r="G110" s="217"/>
      <c r="H110" s="218"/>
      <c r="I110" s="24"/>
      <c r="J110" s="192"/>
      <c r="K110" s="193">
        <f>IF(Vragenlijst!L107="","",Vragenlijst!L107)</f>
      </c>
      <c r="L110" s="193">
        <f>IF(Vragenlijst!M107="","",Vragenlijst!M107)</f>
      </c>
      <c r="M110" s="193">
        <f>IF(Vragenlijst!N107="","",Vragenlijst!N107)</f>
        <v>0</v>
      </c>
      <c r="N110" s="193">
        <f>IF(Vragenlijst!O107="","",Vragenlijst!O107)</f>
        <v>2</v>
      </c>
      <c r="O110" s="193">
        <f>IF(Vragenlijst!P107="","",Vragenlijst!P107)</f>
        <v>6</v>
      </c>
      <c r="R110" s="162">
        <f>SUM(R111:T116)</f>
        <v>0</v>
      </c>
      <c r="S110" s="162">
        <v>6</v>
      </c>
      <c r="T110" s="162">
        <f>IF(ISBLANK(I110),"",O110)</f>
      </c>
      <c r="V110" s="159">
        <f>IF(Vragenlijst!W107="","",Vragenlijst!W107)</f>
        <v>0</v>
      </c>
      <c r="X110" s="157">
        <f>IF(Z110=0,"",IF(G110&lt;&gt;"",IF(OR(L110=1,L110&gt;Y110),"",0),IF(AND(H110&lt;&gt;"",L110&gt;1),L110-1,IF(AND(AND(I110&lt;&gt;"",L110&lt;Y110),L110&gt;1),Y110,L110))))</f>
      </c>
      <c r="Y110" s="194">
        <f>IF($Y$9&gt;0,$Y$9,IF(S110&lt;&gt;Z110,0,IF(R110&lt;0,1,IF(R110&lt;N110,2,IF(R110&lt;O110,3,4)))))</f>
        <v>0</v>
      </c>
      <c r="Z110" s="161">
        <f>SUM(Z111:Z116)</f>
        <v>0</v>
      </c>
      <c r="AB110" s="161" t="str">
        <f>IF(X110=Y110,F110,"+")</f>
        <v>+</v>
      </c>
      <c r="AC110" s="161" t="str">
        <f>IF(X110=Y110-1,F110,"+")</f>
        <v>+</v>
      </c>
      <c r="AD110" s="161" t="str">
        <f>IF(AND(X110=Y110+1,V110=U110),F110,"+")</f>
        <v>+</v>
      </c>
      <c r="AE110" s="161" t="str">
        <f>IF(V110&lt;&gt;U110,F110,"+")</f>
        <v>+</v>
      </c>
    </row>
    <row r="111" spans="3:31" ht="16.5" thickBot="1">
      <c r="C111" s="190">
        <f>C108+1</f>
        <v>80</v>
      </c>
      <c r="D111" s="196" t="str">
        <f aca="true" t="shared" si="74" ref="D111:D116">IF(E111=AE111,K111,"x")</f>
        <v>x</v>
      </c>
      <c r="E111" s="197" t="str">
        <f>Vragenlijst!F108</f>
        <v>Ziekte van docenten leidt meestal tot lesuitval.</v>
      </c>
      <c r="F111" s="39">
        <f>IF(Vragenlijst!G108="","",Vragenlijst!G108)</f>
      </c>
      <c r="G111" s="118">
        <f>IF(Vragenlijst!H108="","",Vragenlijst!H108)</f>
      </c>
      <c r="H111" s="41">
        <f>IF(Vragenlijst!I108="","",Vragenlijst!I108)</f>
      </c>
      <c r="I111" s="198"/>
      <c r="K111" s="157">
        <f>IF(Vragenlijst!L108="","",Vragenlijst!L108)</f>
      </c>
      <c r="L111" s="158">
        <f>IF(Vragenlijst!M108="","",Vragenlijst!M108)</f>
        <v>1</v>
      </c>
      <c r="M111" s="159">
        <f>IF(Vragenlijst!N108="","",Vragenlijst!N108)</f>
        <v>0</v>
      </c>
      <c r="N111" s="159">
        <f>IF(Vragenlijst!O108="","",Vragenlijst!O108)</f>
        <v>-2</v>
      </c>
      <c r="O111" s="159">
        <f>IF(Vragenlijst!P108="","",Vragenlijst!P108)</f>
        <v>-2</v>
      </c>
      <c r="R111" s="162">
        <f aca="true" t="shared" si="75" ref="R111:T116">IF(F111="","",M111)</f>
      </c>
      <c r="S111" s="162">
        <f t="shared" si="75"/>
      </c>
      <c r="T111" s="162">
        <f t="shared" si="75"/>
      </c>
      <c r="U111" s="163">
        <f aca="true" t="shared" si="76" ref="U111:U116">SUM(R111:T111)</f>
        <v>0</v>
      </c>
      <c r="V111" s="159">
        <f>IF(Vragenlijst!W108="","",Vragenlijst!W108)</f>
        <v>0</v>
      </c>
      <c r="X111" s="157">
        <f aca="true" t="shared" si="77" ref="X111:X116">IF(Z111=0,"",IF(F111&lt;&gt;"",IF(OR(L111=1,L111&gt;Y111),"",0),IF(AND(G111&lt;&gt;"",L111&gt;1),L111-1,IF(AND(AND(H111&lt;&gt;"",L111&lt;Y111),L111&gt;1),Y111,L111))))</f>
      </c>
      <c r="Y111" s="161">
        <f aca="true" t="shared" si="78" ref="Y111:Y116">IF($Y$9=1,$Y$9,MAX(2,Y110))</f>
        <v>2</v>
      </c>
      <c r="Z111" s="161">
        <f aca="true" t="shared" si="79" ref="Z111:Z116">COUNTIF(F111:H111,"x")</f>
        <v>0</v>
      </c>
      <c r="AB111" s="161" t="str">
        <f aca="true" t="shared" si="80" ref="AB111:AB116">IF(X111=Y111,E111,"+")</f>
        <v>+</v>
      </c>
      <c r="AC111" s="161" t="str">
        <f aca="true" t="shared" si="81" ref="AC111:AC116">IF(X111&lt;Y111,E111,"+")</f>
        <v>+</v>
      </c>
      <c r="AD111" s="161" t="str">
        <f aca="true" t="shared" si="82" ref="AD111:AD116">IF(AND(X111=Y111+1,V111=U111),E111,"+")</f>
        <v>+</v>
      </c>
      <c r="AE111" s="161" t="str">
        <f aca="true" t="shared" si="83" ref="AE111:AE116">IF(V111&lt;&gt;U111,E111,"+")</f>
        <v>+</v>
      </c>
    </row>
    <row r="112" spans="3:31" ht="30.75" thickBot="1">
      <c r="C112" s="190">
        <f t="shared" si="46"/>
        <v>81</v>
      </c>
      <c r="D112" s="196" t="str">
        <f t="shared" si="74"/>
        <v>x</v>
      </c>
      <c r="E112" s="197" t="str">
        <f>Vragenlijst!F109</f>
        <v>Indien de onderwijstijd onder minimunaantal verplichte uren uur dreigt te komen worden 'ophokuren' ingepland.</v>
      </c>
      <c r="F112" s="39">
        <f>IF(Vragenlijst!G109="","",Vragenlijst!G109)</f>
      </c>
      <c r="G112" s="118">
        <f>IF(Vragenlijst!H109="","",Vragenlijst!H109)</f>
      </c>
      <c r="H112" s="41">
        <f>IF(Vragenlijst!I109="","",Vragenlijst!I109)</f>
      </c>
      <c r="I112" s="198"/>
      <c r="K112" s="157">
        <f>IF(Vragenlijst!L109="","",Vragenlijst!L109)</f>
      </c>
      <c r="L112" s="158">
        <f>IF(Vragenlijst!M109="","",Vragenlijst!M109)</f>
        <v>1</v>
      </c>
      <c r="M112" s="159">
        <f>IF(Vragenlijst!N109="","",Vragenlijst!N109)</f>
        <v>0</v>
      </c>
      <c r="N112" s="159">
        <f>IF(Vragenlijst!O109="","",Vragenlijst!O109)</f>
        <v>-2</v>
      </c>
      <c r="O112" s="159">
        <f>IF(Vragenlijst!P109="","",Vragenlijst!P109)</f>
        <v>-2</v>
      </c>
      <c r="R112" s="162">
        <f t="shared" si="75"/>
      </c>
      <c r="S112" s="162">
        <f t="shared" si="75"/>
      </c>
      <c r="T112" s="162">
        <f t="shared" si="75"/>
      </c>
      <c r="U112" s="163">
        <f t="shared" si="76"/>
        <v>0</v>
      </c>
      <c r="V112" s="159">
        <f>IF(Vragenlijst!W109="","",Vragenlijst!W109)</f>
        <v>0</v>
      </c>
      <c r="X112" s="157">
        <f t="shared" si="77"/>
      </c>
      <c r="Y112" s="161">
        <f t="shared" si="78"/>
        <v>2</v>
      </c>
      <c r="Z112" s="161">
        <f t="shared" si="79"/>
        <v>0</v>
      </c>
      <c r="AB112" s="161" t="str">
        <f t="shared" si="80"/>
        <v>+</v>
      </c>
      <c r="AC112" s="161" t="str">
        <f t="shared" si="81"/>
        <v>+</v>
      </c>
      <c r="AD112" s="161" t="str">
        <f t="shared" si="82"/>
        <v>+</v>
      </c>
      <c r="AE112" s="161" t="str">
        <f t="shared" si="83"/>
        <v>+</v>
      </c>
    </row>
    <row r="113" spans="3:31" ht="30.75" thickBot="1">
      <c r="C113" s="190">
        <f t="shared" si="46"/>
        <v>82</v>
      </c>
      <c r="D113" s="196" t="str">
        <f t="shared" si="74"/>
        <v>x</v>
      </c>
      <c r="E113" s="197" t="str">
        <f>Vragenlijst!F110</f>
        <v>In geval van ziekte wordt bekeken of een collega de les kan overnemen of dat een les kan worden verplaatst.</v>
      </c>
      <c r="F113" s="39">
        <f>IF(Vragenlijst!G110="","",Vragenlijst!G110)</f>
      </c>
      <c r="G113" s="40">
        <f>IF(Vragenlijst!H110="","",Vragenlijst!H110)</f>
      </c>
      <c r="H113" s="41">
        <f>IF(Vragenlijst!I110="","",Vragenlijst!I110)</f>
      </c>
      <c r="I113" s="198"/>
      <c r="K113" s="157">
        <f>IF(Vragenlijst!L110="","",Vragenlijst!L110)</f>
      </c>
      <c r="L113" s="158">
        <f>IF(Vragenlijst!M110="","",Vragenlijst!M110)</f>
        <v>2</v>
      </c>
      <c r="M113" s="159">
        <f>IF(Vragenlijst!N110="","",Vragenlijst!N110)</f>
        <v>0</v>
      </c>
      <c r="N113" s="159">
        <f>IF(Vragenlijst!O110="","",Vragenlijst!O110)</f>
        <v>0</v>
      </c>
      <c r="O113" s="159">
        <f>IF(Vragenlijst!P110="","",Vragenlijst!P110)</f>
        <v>0</v>
      </c>
      <c r="R113" s="162">
        <f t="shared" si="75"/>
      </c>
      <c r="S113" s="162">
        <f t="shared" si="75"/>
      </c>
      <c r="T113" s="162">
        <f t="shared" si="75"/>
      </c>
      <c r="U113" s="163">
        <f t="shared" si="76"/>
        <v>0</v>
      </c>
      <c r="V113" s="159">
        <f>IF(Vragenlijst!W110="","",Vragenlijst!W110)</f>
        <v>0</v>
      </c>
      <c r="X113" s="157">
        <f t="shared" si="77"/>
      </c>
      <c r="Y113" s="161">
        <f t="shared" si="78"/>
        <v>2</v>
      </c>
      <c r="Z113" s="161">
        <f t="shared" si="79"/>
        <v>0</v>
      </c>
      <c r="AB113" s="161" t="str">
        <f t="shared" si="80"/>
        <v>+</v>
      </c>
      <c r="AC113" s="161" t="str">
        <f t="shared" si="81"/>
        <v>+</v>
      </c>
      <c r="AD113" s="161" t="str">
        <f t="shared" si="82"/>
        <v>+</v>
      </c>
      <c r="AE113" s="161" t="str">
        <f t="shared" si="83"/>
        <v>+</v>
      </c>
    </row>
    <row r="114" spans="3:31" ht="30.75" thickBot="1">
      <c r="C114" s="190">
        <f t="shared" si="46"/>
        <v>83</v>
      </c>
      <c r="D114" s="196" t="str">
        <f t="shared" si="74"/>
        <v>x</v>
      </c>
      <c r="E114" s="197" t="str">
        <f>Vragenlijst!F111</f>
        <v>In het programma is rekening gehouden met een zekere marge om te kunnen voldoen aan de minimum norm voor de onderwijsuren.</v>
      </c>
      <c r="F114" s="39">
        <f>IF(Vragenlijst!G111="","",Vragenlijst!G111)</f>
      </c>
      <c r="G114" s="40">
        <f>IF(Vragenlijst!H111="","",Vragenlijst!H111)</f>
      </c>
      <c r="H114" s="41">
        <f>IF(Vragenlijst!I111="","",Vragenlijst!I111)</f>
      </c>
      <c r="I114" s="198"/>
      <c r="K114" s="157">
        <f>IF(Vragenlijst!L111="","",Vragenlijst!L111)</f>
      </c>
      <c r="L114" s="158">
        <f>IF(Vragenlijst!M111="","",Vragenlijst!M111)</f>
        <v>2</v>
      </c>
      <c r="M114" s="159">
        <f>IF(Vragenlijst!N111="","",Vragenlijst!N111)</f>
        <v>0</v>
      </c>
      <c r="N114" s="159">
        <f>IF(Vragenlijst!O111="","",Vragenlijst!O111)</f>
        <v>0</v>
      </c>
      <c r="O114" s="159">
        <f>IF(Vragenlijst!P111="","",Vragenlijst!P111)</f>
        <v>0</v>
      </c>
      <c r="R114" s="162">
        <f t="shared" si="75"/>
      </c>
      <c r="S114" s="162">
        <f t="shared" si="75"/>
      </c>
      <c r="T114" s="162">
        <f t="shared" si="75"/>
      </c>
      <c r="U114" s="163">
        <f t="shared" si="76"/>
        <v>0</v>
      </c>
      <c r="V114" s="159">
        <f>IF(Vragenlijst!W111="","",Vragenlijst!W111)</f>
        <v>0</v>
      </c>
      <c r="X114" s="157">
        <f t="shared" si="77"/>
      </c>
      <c r="Y114" s="161">
        <f t="shared" si="78"/>
        <v>2</v>
      </c>
      <c r="Z114" s="161">
        <f t="shared" si="79"/>
        <v>0</v>
      </c>
      <c r="AB114" s="161" t="str">
        <f t="shared" si="80"/>
        <v>+</v>
      </c>
      <c r="AC114" s="161" t="str">
        <f t="shared" si="81"/>
        <v>+</v>
      </c>
      <c r="AD114" s="161" t="str">
        <f t="shared" si="82"/>
        <v>+</v>
      </c>
      <c r="AE114" s="161" t="str">
        <f t="shared" si="83"/>
        <v>+</v>
      </c>
    </row>
    <row r="115" spans="3:31" ht="30.75" thickBot="1">
      <c r="C115" s="190">
        <f t="shared" si="46"/>
        <v>84</v>
      </c>
      <c r="D115" s="196" t="str">
        <f t="shared" si="74"/>
        <v>x</v>
      </c>
      <c r="E115" s="197" t="str">
        <f>Vragenlijst!F112</f>
        <v>Ziekte van docenten leidt bijna nooit tot lesuitval; lessen worden overgenomen door collega-docenten of groepen worden samengevoegd.</v>
      </c>
      <c r="F115" s="39">
        <f>IF(Vragenlijst!G112="","",Vragenlijst!G112)</f>
      </c>
      <c r="G115" s="40">
        <f>IF(Vragenlijst!H112="","",Vragenlijst!H112)</f>
      </c>
      <c r="H115" s="41">
        <f>IF(Vragenlijst!I112="","",Vragenlijst!I112)</f>
      </c>
      <c r="I115" s="198"/>
      <c r="K115" s="157">
        <f>IF(Vragenlijst!L112="","",Vragenlijst!L112)</f>
      </c>
      <c r="L115" s="158">
        <f>IF(Vragenlijst!M112="","",Vragenlijst!M112)</f>
        <v>3</v>
      </c>
      <c r="M115" s="159">
        <f>IF(Vragenlijst!N112="","",Vragenlijst!N112)</f>
        <v>0</v>
      </c>
      <c r="N115" s="159">
        <f>IF(Vragenlijst!O112="","",Vragenlijst!O112)</f>
        <v>1</v>
      </c>
      <c r="O115" s="159">
        <f>IF(Vragenlijst!P112="","",Vragenlijst!P112)</f>
        <v>2</v>
      </c>
      <c r="R115" s="162">
        <f t="shared" si="75"/>
      </c>
      <c r="S115" s="162">
        <f t="shared" si="75"/>
      </c>
      <c r="T115" s="162">
        <f t="shared" si="75"/>
      </c>
      <c r="U115" s="163">
        <f t="shared" si="76"/>
        <v>0</v>
      </c>
      <c r="V115" s="159">
        <f>IF(Vragenlijst!W112="","",Vragenlijst!W112)</f>
        <v>0</v>
      </c>
      <c r="X115" s="157">
        <f t="shared" si="77"/>
      </c>
      <c r="Y115" s="161">
        <f t="shared" si="78"/>
        <v>2</v>
      </c>
      <c r="Z115" s="161">
        <f t="shared" si="79"/>
        <v>0</v>
      </c>
      <c r="AB115" s="161" t="str">
        <f t="shared" si="80"/>
        <v>+</v>
      </c>
      <c r="AC115" s="161" t="str">
        <f t="shared" si="81"/>
        <v>+</v>
      </c>
      <c r="AD115" s="161" t="str">
        <f t="shared" si="82"/>
        <v>+</v>
      </c>
      <c r="AE115" s="161" t="str">
        <f t="shared" si="83"/>
        <v>+</v>
      </c>
    </row>
    <row r="116" spans="3:31" ht="30.75" thickBot="1">
      <c r="C116" s="190">
        <f t="shared" si="46"/>
        <v>85</v>
      </c>
      <c r="D116" s="196" t="str">
        <f t="shared" si="74"/>
        <v>x</v>
      </c>
      <c r="E116" s="197" t="str">
        <f>Vragenlijst!F113</f>
        <v>Bij ziekte van een docent wordt de stof op een andere manier aangeboden, b.v. middels elearning.</v>
      </c>
      <c r="F116" s="39">
        <f>IF(Vragenlijst!G113="","",Vragenlijst!G113)</f>
      </c>
      <c r="G116" s="40">
        <f>IF(Vragenlijst!H113="","",Vragenlijst!H113)</f>
      </c>
      <c r="H116" s="41">
        <f>IF(Vragenlijst!I113="","",Vragenlijst!I113)</f>
      </c>
      <c r="I116" s="198"/>
      <c r="K116" s="157">
        <f>IF(Vragenlijst!L113="","",Vragenlijst!L113)</f>
      </c>
      <c r="L116" s="158">
        <f>IF(Vragenlijst!M113="","",Vragenlijst!M113)</f>
        <v>4</v>
      </c>
      <c r="M116" s="159">
        <f>IF(Vragenlijst!N113="","",Vragenlijst!N113)</f>
        <v>0</v>
      </c>
      <c r="N116" s="159">
        <f>IF(Vragenlijst!O113="","",Vragenlijst!O113)</f>
        <v>3</v>
      </c>
      <c r="O116" s="159">
        <f>IF(Vragenlijst!P113="","",Vragenlijst!P113)</f>
        <v>6</v>
      </c>
      <c r="R116" s="162">
        <f t="shared" si="75"/>
      </c>
      <c r="S116" s="162">
        <f t="shared" si="75"/>
      </c>
      <c r="T116" s="162">
        <f t="shared" si="75"/>
      </c>
      <c r="U116" s="163">
        <f t="shared" si="76"/>
        <v>0</v>
      </c>
      <c r="V116" s="159">
        <f>IF(Vragenlijst!W113="","",Vragenlijst!W113)</f>
        <v>0</v>
      </c>
      <c r="X116" s="157">
        <f t="shared" si="77"/>
      </c>
      <c r="Y116" s="161">
        <f t="shared" si="78"/>
        <v>2</v>
      </c>
      <c r="Z116" s="161">
        <f t="shared" si="79"/>
        <v>0</v>
      </c>
      <c r="AB116" s="161" t="str">
        <f t="shared" si="80"/>
        <v>+</v>
      </c>
      <c r="AC116" s="161" t="str">
        <f t="shared" si="81"/>
        <v>+</v>
      </c>
      <c r="AD116" s="161" t="str">
        <f t="shared" si="82"/>
        <v>+</v>
      </c>
      <c r="AE116" s="161" t="str">
        <f t="shared" si="83"/>
        <v>+</v>
      </c>
    </row>
    <row r="117" spans="3:31" s="210" customFormat="1" ht="16.5" thickBot="1">
      <c r="C117" s="190"/>
      <c r="D117" s="199"/>
      <c r="E117" s="200"/>
      <c r="F117" s="28"/>
      <c r="G117" s="28"/>
      <c r="H117" s="28"/>
      <c r="I117" s="201"/>
      <c r="J117" s="202"/>
      <c r="K117" s="203">
        <f>IF(Vragenlijst!L114="","",Vragenlijst!L114)</f>
      </c>
      <c r="L117" s="204">
        <f>IF(Vragenlijst!M114="","",Vragenlijst!M114)</f>
      </c>
      <c r="M117" s="205">
        <f>IF(Vragenlijst!N114="","",Vragenlijst!N114)</f>
      </c>
      <c r="N117" s="205">
        <f>IF(Vragenlijst!O114="","",Vragenlijst!O114)</f>
      </c>
      <c r="O117" s="205">
        <f>IF(Vragenlijst!P114="","",Vragenlijst!P114)</f>
      </c>
      <c r="P117" s="206"/>
      <c r="Q117" s="207"/>
      <c r="R117" s="208"/>
      <c r="S117" s="208"/>
      <c r="T117" s="208"/>
      <c r="U117" s="209"/>
      <c r="V117" s="159">
        <f>IF(Vragenlijst!W114="","",Vragenlijst!W114)</f>
        <v>0</v>
      </c>
      <c r="W117" s="207"/>
      <c r="X117" s="203"/>
      <c r="Y117" s="207"/>
      <c r="Z117" s="207"/>
      <c r="AA117" s="207"/>
      <c r="AB117" s="207"/>
      <c r="AC117" s="207"/>
      <c r="AD117" s="207"/>
      <c r="AE117" s="207"/>
    </row>
    <row r="118" spans="3:26" ht="18.75" thickBot="1">
      <c r="C118" s="190"/>
      <c r="D118" s="190"/>
      <c r="E118" s="215" t="str">
        <f>Vragenlijst!F115&amp;"  (maturityniveau "&amp;Vragenlijst!D115&amp;")"</f>
        <v>Organiseren van BPV  (maturityniveau 0)</v>
      </c>
      <c r="F118" s="216"/>
      <c r="G118" s="217"/>
      <c r="H118" s="218"/>
      <c r="I118" s="24"/>
      <c r="J118" s="192"/>
      <c r="K118" s="193">
        <f>IF(Vragenlijst!L115="","",Vragenlijst!L115)</f>
      </c>
      <c r="L118" s="193">
        <f>IF(Vragenlijst!M115="","",Vragenlijst!M115)</f>
      </c>
      <c r="M118" s="193">
        <f>IF(Vragenlijst!N115="","",Vragenlijst!N115)</f>
        <v>0</v>
      </c>
      <c r="N118" s="193">
        <f>IF(Vragenlijst!O115="","",Vragenlijst!O115)</f>
        <v>5</v>
      </c>
      <c r="O118" s="193">
        <f>IF(Vragenlijst!P115="","",Vragenlijst!P115)</f>
        <v>15</v>
      </c>
      <c r="R118" s="162">
        <f>SUM(R119:T127)</f>
        <v>0</v>
      </c>
      <c r="S118" s="162">
        <v>9</v>
      </c>
      <c r="T118" s="162">
        <f>IF(ISBLANK(I118),"",O118)</f>
      </c>
      <c r="V118" s="159">
        <f>IF(Vragenlijst!W115="","",Vragenlijst!W115)</f>
        <v>0</v>
      </c>
      <c r="X118" s="157">
        <f>IF(Z118=0,"",IF(G118&lt;&gt;"",IF(OR(L118=1,L118&gt;Y118),"",0),IF(AND(H118&lt;&gt;"",L118&gt;1),L118-1,IF(AND(AND(I118&lt;&gt;"",L118&lt;Y118),L118&gt;1),Y118,L118))))</f>
      </c>
      <c r="Y118" s="194">
        <f>IF($Y$9&gt;0,$Y$9,IF(S118&lt;&gt;Z118,0,IF(R118&lt;0,1,IF(R118&lt;N118,2,IF(R118&lt;O118,3,4)))))</f>
        <v>0</v>
      </c>
      <c r="Z118" s="161">
        <f>SUM(Z119:Z127)</f>
        <v>0</v>
      </c>
    </row>
    <row r="119" spans="3:31" ht="16.5" thickBot="1">
      <c r="C119" s="190">
        <f>C116+1</f>
        <v>86</v>
      </c>
      <c r="D119" s="196" t="str">
        <f aca="true" t="shared" si="84" ref="D119:D127">IF(E119=AE119,K119,"x")</f>
        <v>x</v>
      </c>
      <c r="E119" s="197" t="str">
        <f>Vragenlijst!F116</f>
        <v>De school heeft contact met diverse bedrijven en werft actief BPV-plaatsen.</v>
      </c>
      <c r="F119" s="39">
        <f>IF(Vragenlijst!G116="","",Vragenlijst!G116)</f>
      </c>
      <c r="G119" s="40">
        <f>IF(Vragenlijst!H116="","",Vragenlijst!H116)</f>
      </c>
      <c r="H119" s="41">
        <f>IF(Vragenlijst!I116="","",Vragenlijst!I116)</f>
      </c>
      <c r="I119" s="198"/>
      <c r="K119" s="157">
        <f>IF(Vragenlijst!L116="","",Vragenlijst!L116)</f>
      </c>
      <c r="L119" s="158">
        <f>IF(Vragenlijst!M116="","",Vragenlijst!M116)</f>
        <v>2</v>
      </c>
      <c r="M119" s="159">
        <f>IF(Vragenlijst!N116="","",Vragenlijst!N116)</f>
        <v>-2</v>
      </c>
      <c r="N119" s="159">
        <f>IF(Vragenlijst!O116="","",Vragenlijst!O116)</f>
        <v>0</v>
      </c>
      <c r="O119" s="159">
        <f>IF(Vragenlijst!P116="","",Vragenlijst!P116)</f>
        <v>0</v>
      </c>
      <c r="R119" s="162">
        <f aca="true" t="shared" si="85" ref="R119:T127">IF(F119="","",M119)</f>
      </c>
      <c r="S119" s="162">
        <f t="shared" si="85"/>
      </c>
      <c r="T119" s="162">
        <f t="shared" si="85"/>
      </c>
      <c r="U119" s="163">
        <f aca="true" t="shared" si="86" ref="U119:U127">SUM(R119:T119)</f>
        <v>0</v>
      </c>
      <c r="V119" s="159">
        <f>IF(Vragenlijst!W116="","",Vragenlijst!W116)</f>
        <v>0</v>
      </c>
      <c r="X119" s="157">
        <f aca="true" t="shared" si="87" ref="X119:X127">IF(Z119=0,"",IF(F119&lt;&gt;"",IF(OR(L119=1,L119&gt;Y119),"",0),IF(AND(G119&lt;&gt;"",L119&gt;1),L119-1,IF(AND(AND(H119&lt;&gt;"",L119&lt;Y119),L119&gt;1),Y119,L119))))</f>
      </c>
      <c r="Y119" s="161">
        <f aca="true" t="shared" si="88" ref="Y119:Y127">IF($Y$9=1,$Y$9,MAX(2,Y118))</f>
        <v>2</v>
      </c>
      <c r="Z119" s="161">
        <f aca="true" t="shared" si="89" ref="Z119:Z127">COUNTIF(F119:H119,"x")</f>
        <v>0</v>
      </c>
      <c r="AB119" s="161" t="str">
        <f aca="true" t="shared" si="90" ref="AB119:AB127">IF(X119=Y119,E119,"+")</f>
        <v>+</v>
      </c>
      <c r="AC119" s="161" t="str">
        <f aca="true" t="shared" si="91" ref="AC119:AC127">IF(X119&lt;Y119,E119,"+")</f>
        <v>+</v>
      </c>
      <c r="AD119" s="161" t="str">
        <f aca="true" t="shared" si="92" ref="AD119:AD127">IF(AND(X119=Y119+1,V119=U119),E119,"+")</f>
        <v>+</v>
      </c>
      <c r="AE119" s="161" t="str">
        <f aca="true" t="shared" si="93" ref="AE119:AE127">IF(V119&lt;&gt;U119,E119,"+")</f>
        <v>+</v>
      </c>
    </row>
    <row r="120" spans="3:31" ht="30.75" thickBot="1">
      <c r="C120" s="190">
        <f t="shared" si="46"/>
        <v>87</v>
      </c>
      <c r="D120" s="196" t="str">
        <f t="shared" si="84"/>
        <v>x</v>
      </c>
      <c r="E120" s="197" t="str">
        <f>Vragenlijst!F117</f>
        <v>Bedrijven kunnen zelf stage-mogelijkheden plaatsen op een site, waarin studenten kunnen zoeken</v>
      </c>
      <c r="F120" s="39">
        <f>IF(Vragenlijst!G117="","",Vragenlijst!G117)</f>
      </c>
      <c r="G120" s="40">
        <f>IF(Vragenlijst!H117="","",Vragenlijst!H117)</f>
      </c>
      <c r="H120" s="41">
        <f>IF(Vragenlijst!I117="","",Vragenlijst!I117)</f>
      </c>
      <c r="I120" s="198"/>
      <c r="K120" s="157">
        <f>IF(Vragenlijst!L117="","",Vragenlijst!L117)</f>
      </c>
      <c r="L120" s="158">
        <f>IF(Vragenlijst!M117="","",Vragenlijst!M117)</f>
        <v>3</v>
      </c>
      <c r="M120" s="159">
        <f>IF(Vragenlijst!N117="","",Vragenlijst!N117)</f>
        <v>0</v>
      </c>
      <c r="N120" s="159">
        <f>IF(Vragenlijst!O117="","",Vragenlijst!O117)</f>
        <v>1</v>
      </c>
      <c r="O120" s="159">
        <f>IF(Vragenlijst!P117="","",Vragenlijst!P117)</f>
        <v>2</v>
      </c>
      <c r="R120" s="162">
        <f t="shared" si="85"/>
      </c>
      <c r="S120" s="162">
        <f t="shared" si="85"/>
      </c>
      <c r="T120" s="162">
        <f t="shared" si="85"/>
      </c>
      <c r="U120" s="163">
        <f t="shared" si="86"/>
        <v>0</v>
      </c>
      <c r="V120" s="159">
        <f>IF(Vragenlijst!W117="","",Vragenlijst!W117)</f>
        <v>0</v>
      </c>
      <c r="X120" s="157">
        <f t="shared" si="87"/>
      </c>
      <c r="Y120" s="161">
        <f t="shared" si="88"/>
        <v>2</v>
      </c>
      <c r="Z120" s="161">
        <f t="shared" si="89"/>
        <v>0</v>
      </c>
      <c r="AB120" s="161" t="str">
        <f t="shared" si="90"/>
        <v>+</v>
      </c>
      <c r="AC120" s="161" t="str">
        <f t="shared" si="91"/>
        <v>+</v>
      </c>
      <c r="AD120" s="161" t="str">
        <f t="shared" si="92"/>
        <v>+</v>
      </c>
      <c r="AE120" s="161" t="str">
        <f t="shared" si="93"/>
        <v>+</v>
      </c>
    </row>
    <row r="121" spans="3:31" ht="45.75" thickBot="1">
      <c r="C121" s="190">
        <f t="shared" si="46"/>
        <v>88</v>
      </c>
      <c r="D121" s="196" t="str">
        <f t="shared" si="84"/>
        <v>x</v>
      </c>
      <c r="E121" s="197" t="str">
        <f>Vragenlijst!F118</f>
        <v>Er is een koppeling met de Colo database van bedrijven en accreditaties zodat het zoekproces naar BPV-plaatsen en de administratieve afhandeling van de BPVO wordt ondersteund.</v>
      </c>
      <c r="F121" s="39">
        <f>IF(Vragenlijst!G118="","",Vragenlijst!G118)</f>
      </c>
      <c r="G121" s="40">
        <f>IF(Vragenlijst!H118="","",Vragenlijst!H118)</f>
      </c>
      <c r="H121" s="41">
        <f>IF(Vragenlijst!I118="","",Vragenlijst!I118)</f>
      </c>
      <c r="I121" s="198"/>
      <c r="K121" s="157">
        <f>IF(Vragenlijst!L118="","",Vragenlijst!L118)</f>
      </c>
      <c r="L121" s="158">
        <f>IF(Vragenlijst!M118="","",Vragenlijst!M118)</f>
        <v>2</v>
      </c>
      <c r="M121" s="159">
        <f>IF(Vragenlijst!N118="","",Vragenlijst!N118)</f>
        <v>-1</v>
      </c>
      <c r="N121" s="159">
        <f>IF(Vragenlijst!O118="","",Vragenlijst!O118)</f>
        <v>0</v>
      </c>
      <c r="O121" s="159">
        <f>IF(Vragenlijst!P118="","",Vragenlijst!P118)</f>
        <v>0</v>
      </c>
      <c r="R121" s="162">
        <f t="shared" si="85"/>
      </c>
      <c r="S121" s="162">
        <f t="shared" si="85"/>
      </c>
      <c r="T121" s="162">
        <f t="shared" si="85"/>
      </c>
      <c r="U121" s="163">
        <f t="shared" si="86"/>
        <v>0</v>
      </c>
      <c r="V121" s="159">
        <f>IF(Vragenlijst!W118="","",Vragenlijst!W118)</f>
        <v>0</v>
      </c>
      <c r="X121" s="157">
        <f t="shared" si="87"/>
      </c>
      <c r="Y121" s="161">
        <f t="shared" si="88"/>
        <v>2</v>
      </c>
      <c r="Z121" s="161">
        <f t="shared" si="89"/>
        <v>0</v>
      </c>
      <c r="AB121" s="161" t="str">
        <f t="shared" si="90"/>
        <v>+</v>
      </c>
      <c r="AC121" s="161" t="str">
        <f t="shared" si="91"/>
        <v>+</v>
      </c>
      <c r="AD121" s="161" t="str">
        <f t="shared" si="92"/>
        <v>+</v>
      </c>
      <c r="AE121" s="161" t="str">
        <f t="shared" si="93"/>
        <v>+</v>
      </c>
    </row>
    <row r="122" spans="3:31" ht="30.75" thickBot="1">
      <c r="C122" s="190">
        <f t="shared" si="46"/>
        <v>89</v>
      </c>
      <c r="D122" s="196" t="str">
        <f t="shared" si="84"/>
        <v>x</v>
      </c>
      <c r="E122" s="197" t="str">
        <f>Vragenlijst!F119</f>
        <v>Van iedere stagemogelijkheid is bekend welke competenties ontwikkeld kunnen worden. Studenten kunnen hierop zoeken.</v>
      </c>
      <c r="F122" s="39">
        <f>IF(Vragenlijst!G119="","",Vragenlijst!G119)</f>
      </c>
      <c r="G122" s="40">
        <f>IF(Vragenlijst!H119="","",Vragenlijst!H119)</f>
      </c>
      <c r="H122" s="41">
        <f>IF(Vragenlijst!I119="","",Vragenlijst!I119)</f>
      </c>
      <c r="I122" s="198"/>
      <c r="K122" s="157">
        <f>IF(Vragenlijst!L119="","",Vragenlijst!L119)</f>
      </c>
      <c r="L122" s="158">
        <f>IF(Vragenlijst!M119="","",Vragenlijst!M119)</f>
        <v>3</v>
      </c>
      <c r="M122" s="159">
        <f>IF(Vragenlijst!N119="","",Vragenlijst!N119)</f>
        <v>0</v>
      </c>
      <c r="N122" s="159">
        <f>IF(Vragenlijst!O119="","",Vragenlijst!O119)</f>
        <v>1</v>
      </c>
      <c r="O122" s="159">
        <f>IF(Vragenlijst!P119="","",Vragenlijst!P119)</f>
        <v>2</v>
      </c>
      <c r="R122" s="162">
        <f t="shared" si="85"/>
      </c>
      <c r="S122" s="162">
        <f t="shared" si="85"/>
      </c>
      <c r="T122" s="162">
        <f t="shared" si="85"/>
      </c>
      <c r="U122" s="163">
        <f t="shared" si="86"/>
        <v>0</v>
      </c>
      <c r="V122" s="159">
        <f>IF(Vragenlijst!W119="","",Vragenlijst!W119)</f>
        <v>0</v>
      </c>
      <c r="X122" s="157">
        <f t="shared" si="87"/>
      </c>
      <c r="Y122" s="161">
        <f t="shared" si="88"/>
        <v>2</v>
      </c>
      <c r="Z122" s="161">
        <f t="shared" si="89"/>
        <v>0</v>
      </c>
      <c r="AB122" s="161" t="str">
        <f t="shared" si="90"/>
        <v>+</v>
      </c>
      <c r="AC122" s="161" t="str">
        <f t="shared" si="91"/>
        <v>+</v>
      </c>
      <c r="AD122" s="161" t="str">
        <f t="shared" si="92"/>
        <v>+</v>
      </c>
      <c r="AE122" s="161" t="str">
        <f t="shared" si="93"/>
        <v>+</v>
      </c>
    </row>
    <row r="123" spans="3:31" ht="45.75" thickBot="1">
      <c r="C123" s="190">
        <f t="shared" si="46"/>
        <v>90</v>
      </c>
      <c r="D123" s="196" t="str">
        <f t="shared" si="84"/>
        <v>x</v>
      </c>
      <c r="E123" s="197" t="str">
        <f>Vragenlijst!F120</f>
        <v>De leerdoelen van de BPV zijn nauwkeurig gedefinieerd, ook in termen van de werkprocessen die de student gaat doen en de competenties die hij daarbij moet ontwikkelen</v>
      </c>
      <c r="F123" s="39">
        <f>IF(Vragenlijst!G120="","",Vragenlijst!G120)</f>
      </c>
      <c r="G123" s="40">
        <f>IF(Vragenlijst!H120="","",Vragenlijst!H120)</f>
      </c>
      <c r="H123" s="41">
        <f>IF(Vragenlijst!I120="","",Vragenlijst!I120)</f>
      </c>
      <c r="I123" s="198"/>
      <c r="K123" s="157">
        <f>IF(Vragenlijst!L120="","",Vragenlijst!L120)</f>
      </c>
      <c r="L123" s="158">
        <f>IF(Vragenlijst!M120="","",Vragenlijst!M120)</f>
        <v>2</v>
      </c>
      <c r="M123" s="159">
        <f>IF(Vragenlijst!N120="","",Vragenlijst!N120)</f>
        <v>-2</v>
      </c>
      <c r="N123" s="159">
        <f>IF(Vragenlijst!O120="","",Vragenlijst!O120)</f>
        <v>0</v>
      </c>
      <c r="O123" s="159">
        <f>IF(Vragenlijst!P120="","",Vragenlijst!P120)</f>
        <v>0</v>
      </c>
      <c r="R123" s="162">
        <f t="shared" si="85"/>
      </c>
      <c r="S123" s="162">
        <f t="shared" si="85"/>
      </c>
      <c r="T123" s="162">
        <f t="shared" si="85"/>
      </c>
      <c r="U123" s="163">
        <f t="shared" si="86"/>
        <v>0</v>
      </c>
      <c r="V123" s="159">
        <f>IF(Vragenlijst!W120="","",Vragenlijst!W120)</f>
        <v>0</v>
      </c>
      <c r="X123" s="157">
        <f t="shared" si="87"/>
      </c>
      <c r="Y123" s="161">
        <f t="shared" si="88"/>
        <v>2</v>
      </c>
      <c r="Z123" s="161">
        <f t="shared" si="89"/>
        <v>0</v>
      </c>
      <c r="AB123" s="161" t="str">
        <f t="shared" si="90"/>
        <v>+</v>
      </c>
      <c r="AC123" s="161" t="str">
        <f t="shared" si="91"/>
        <v>+</v>
      </c>
      <c r="AD123" s="161" t="str">
        <f t="shared" si="92"/>
        <v>+</v>
      </c>
      <c r="AE123" s="161" t="str">
        <f t="shared" si="93"/>
        <v>+</v>
      </c>
    </row>
    <row r="124" spans="3:31" ht="30.75" thickBot="1">
      <c r="C124" s="190">
        <f t="shared" si="46"/>
        <v>91</v>
      </c>
      <c r="D124" s="196" t="str">
        <f t="shared" si="84"/>
        <v>x</v>
      </c>
      <c r="E124" s="197" t="str">
        <f>Vragenlijst!F121</f>
        <v>Tijdens de BPV is er regelmatig contact tussen het stagebedrijf en de mentor. Daarbij kunnen de leerdoelen worden bijgesteld.</v>
      </c>
      <c r="F124" s="39">
        <f>IF(Vragenlijst!G121="","",Vragenlijst!G121)</f>
      </c>
      <c r="G124" s="40">
        <f>IF(Vragenlijst!H121="","",Vragenlijst!H121)</f>
      </c>
      <c r="H124" s="41">
        <f>IF(Vragenlijst!I121="","",Vragenlijst!I121)</f>
      </c>
      <c r="I124" s="198"/>
      <c r="K124" s="157">
        <f>IF(Vragenlijst!L121="","",Vragenlijst!L121)</f>
      </c>
      <c r="L124" s="158">
        <f>IF(Vragenlijst!M121="","",Vragenlijst!M121)</f>
        <v>3</v>
      </c>
      <c r="M124" s="159">
        <f>IF(Vragenlijst!N121="","",Vragenlijst!N121)</f>
        <v>0</v>
      </c>
      <c r="N124" s="159">
        <f>IF(Vragenlijst!O121="","",Vragenlijst!O121)</f>
        <v>1</v>
      </c>
      <c r="O124" s="159">
        <f>IF(Vragenlijst!P121="","",Vragenlijst!P121)</f>
        <v>2</v>
      </c>
      <c r="R124" s="162">
        <f t="shared" si="85"/>
      </c>
      <c r="S124" s="162">
        <f t="shared" si="85"/>
      </c>
      <c r="T124" s="162">
        <f t="shared" si="85"/>
      </c>
      <c r="U124" s="163">
        <f t="shared" si="86"/>
        <v>0</v>
      </c>
      <c r="V124" s="159">
        <f>IF(Vragenlijst!W121="","",Vragenlijst!W121)</f>
        <v>0</v>
      </c>
      <c r="X124" s="157">
        <f t="shared" si="87"/>
      </c>
      <c r="Y124" s="161">
        <f t="shared" si="88"/>
        <v>2</v>
      </c>
      <c r="Z124" s="161">
        <f t="shared" si="89"/>
        <v>0</v>
      </c>
      <c r="AB124" s="161" t="str">
        <f t="shared" si="90"/>
        <v>+</v>
      </c>
      <c r="AC124" s="161" t="str">
        <f t="shared" si="91"/>
        <v>+</v>
      </c>
      <c r="AD124" s="161" t="str">
        <f t="shared" si="92"/>
        <v>+</v>
      </c>
      <c r="AE124" s="161" t="str">
        <f t="shared" si="93"/>
        <v>+</v>
      </c>
    </row>
    <row r="125" spans="3:31" ht="16.5" thickBot="1">
      <c r="C125" s="190">
        <f t="shared" si="46"/>
        <v>92</v>
      </c>
      <c r="D125" s="196" t="str">
        <f t="shared" si="84"/>
        <v>x</v>
      </c>
      <c r="E125" s="197" t="str">
        <f>Vragenlijst!F122</f>
        <v>De BPV wordt gecombineerd met specifieke tussentijdse scholingen op school.</v>
      </c>
      <c r="F125" s="39">
        <f>IF(Vragenlijst!G122="","",Vragenlijst!G122)</f>
      </c>
      <c r="G125" s="40">
        <f>IF(Vragenlijst!H122="","",Vragenlijst!H122)</f>
      </c>
      <c r="H125" s="41">
        <f>IF(Vragenlijst!I122="","",Vragenlijst!I122)</f>
      </c>
      <c r="I125" s="198"/>
      <c r="K125" s="157">
        <f>IF(Vragenlijst!L122="","",Vragenlijst!L122)</f>
      </c>
      <c r="L125" s="158">
        <f>IF(Vragenlijst!M122="","",Vragenlijst!M122)</f>
        <v>3</v>
      </c>
      <c r="M125" s="159">
        <f>IF(Vragenlijst!N122="","",Vragenlijst!N122)</f>
        <v>0</v>
      </c>
      <c r="N125" s="159">
        <f>IF(Vragenlijst!O122="","",Vragenlijst!O122)</f>
        <v>1</v>
      </c>
      <c r="O125" s="159">
        <f>IF(Vragenlijst!P122="","",Vragenlijst!P122)</f>
        <v>2</v>
      </c>
      <c r="R125" s="162">
        <f t="shared" si="85"/>
      </c>
      <c r="S125" s="162">
        <f t="shared" si="85"/>
      </c>
      <c r="T125" s="162">
        <f t="shared" si="85"/>
      </c>
      <c r="U125" s="163">
        <f t="shared" si="86"/>
        <v>0</v>
      </c>
      <c r="V125" s="159">
        <f>IF(Vragenlijst!W122="","",Vragenlijst!W122)</f>
        <v>0</v>
      </c>
      <c r="X125" s="157">
        <f t="shared" si="87"/>
      </c>
      <c r="Y125" s="161">
        <f t="shared" si="88"/>
        <v>2</v>
      </c>
      <c r="Z125" s="161">
        <f t="shared" si="89"/>
        <v>0</v>
      </c>
      <c r="AB125" s="161" t="str">
        <f t="shared" si="90"/>
        <v>+</v>
      </c>
      <c r="AC125" s="161" t="str">
        <f t="shared" si="91"/>
        <v>+</v>
      </c>
      <c r="AD125" s="161" t="str">
        <f t="shared" si="92"/>
        <v>+</v>
      </c>
      <c r="AE125" s="161" t="str">
        <f t="shared" si="93"/>
        <v>+</v>
      </c>
    </row>
    <row r="126" spans="3:31" ht="30.75" thickBot="1">
      <c r="C126" s="190">
        <f t="shared" si="46"/>
        <v>93</v>
      </c>
      <c r="D126" s="196" t="str">
        <f t="shared" si="84"/>
        <v>x</v>
      </c>
      <c r="E126" s="197" t="str">
        <f>Vragenlijst!F123</f>
        <v>De BPV wordt gecombineerd met specifieke tussentijdse scholingen op afstand (e-learning).</v>
      </c>
      <c r="F126" s="39">
        <f>IF(Vragenlijst!G123="","",Vragenlijst!G123)</f>
      </c>
      <c r="G126" s="40">
        <f>IF(Vragenlijst!H123="","",Vragenlijst!H123)</f>
      </c>
      <c r="H126" s="41">
        <f>IF(Vragenlijst!I123="","",Vragenlijst!I123)</f>
      </c>
      <c r="I126" s="198"/>
      <c r="K126" s="157">
        <f>IF(Vragenlijst!L123="","",Vragenlijst!L123)</f>
      </c>
      <c r="L126" s="158">
        <f>IF(Vragenlijst!M123="","",Vragenlijst!M123)</f>
        <v>4</v>
      </c>
      <c r="M126" s="159">
        <f>IF(Vragenlijst!N123="","",Vragenlijst!N123)</f>
        <v>0</v>
      </c>
      <c r="N126" s="159">
        <f>IF(Vragenlijst!O123="","",Vragenlijst!O123)</f>
        <v>3</v>
      </c>
      <c r="O126" s="159">
        <f>IF(Vragenlijst!P123="","",Vragenlijst!P123)</f>
        <v>6</v>
      </c>
      <c r="R126" s="162">
        <f t="shared" si="85"/>
      </c>
      <c r="S126" s="162">
        <f t="shared" si="85"/>
      </c>
      <c r="T126" s="162">
        <f t="shared" si="85"/>
      </c>
      <c r="U126" s="163">
        <f t="shared" si="86"/>
        <v>0</v>
      </c>
      <c r="V126" s="159">
        <f>IF(Vragenlijst!W123="","",Vragenlijst!W123)</f>
        <v>0</v>
      </c>
      <c r="X126" s="157">
        <f t="shared" si="87"/>
      </c>
      <c r="Y126" s="161">
        <f t="shared" si="88"/>
        <v>2</v>
      </c>
      <c r="Z126" s="161">
        <f t="shared" si="89"/>
        <v>0</v>
      </c>
      <c r="AB126" s="161" t="str">
        <f t="shared" si="90"/>
        <v>+</v>
      </c>
      <c r="AC126" s="161" t="str">
        <f t="shared" si="91"/>
        <v>+</v>
      </c>
      <c r="AD126" s="161" t="str">
        <f t="shared" si="92"/>
        <v>+</v>
      </c>
      <c r="AE126" s="161" t="str">
        <f t="shared" si="93"/>
        <v>+</v>
      </c>
    </row>
    <row r="127" spans="3:31" ht="16.5" thickBot="1">
      <c r="C127" s="190">
        <f t="shared" si="46"/>
        <v>94</v>
      </c>
      <c r="D127" s="196" t="str">
        <f t="shared" si="84"/>
        <v>x</v>
      </c>
      <c r="E127" s="197" t="str">
        <f>Vragenlijst!F124</f>
        <v>Begeleiding van de BPV vindt regelmatig plaats via ICT-middelen.</v>
      </c>
      <c r="F127" s="39">
        <f>IF(Vragenlijst!G124="","",Vragenlijst!G124)</f>
      </c>
      <c r="G127" s="40">
        <f>IF(Vragenlijst!H124="","",Vragenlijst!H124)</f>
      </c>
      <c r="H127" s="41">
        <f>IF(Vragenlijst!I124="","",Vragenlijst!I124)</f>
      </c>
      <c r="I127" s="198"/>
      <c r="K127" s="157">
        <f>IF(Vragenlijst!L124="","",Vragenlijst!L124)</f>
      </c>
      <c r="L127" s="158">
        <f>IF(Vragenlijst!M124="","",Vragenlijst!M124)</f>
        <v>4</v>
      </c>
      <c r="M127" s="159">
        <f>IF(Vragenlijst!N124="","",Vragenlijst!N124)</f>
        <v>0</v>
      </c>
      <c r="N127" s="159">
        <f>IF(Vragenlijst!O124="","",Vragenlijst!O124)</f>
        <v>3</v>
      </c>
      <c r="O127" s="159">
        <f>IF(Vragenlijst!P124="","",Vragenlijst!P124)</f>
        <v>6</v>
      </c>
      <c r="R127" s="162">
        <f t="shared" si="85"/>
      </c>
      <c r="S127" s="162">
        <f t="shared" si="85"/>
      </c>
      <c r="T127" s="162">
        <f t="shared" si="85"/>
      </c>
      <c r="U127" s="163">
        <f t="shared" si="86"/>
        <v>0</v>
      </c>
      <c r="V127" s="159">
        <f>IF(Vragenlijst!W124="","",Vragenlijst!W124)</f>
        <v>0</v>
      </c>
      <c r="X127" s="157">
        <f t="shared" si="87"/>
      </c>
      <c r="Y127" s="161">
        <f t="shared" si="88"/>
        <v>2</v>
      </c>
      <c r="Z127" s="161">
        <f t="shared" si="89"/>
        <v>0</v>
      </c>
      <c r="AB127" s="161" t="str">
        <f t="shared" si="90"/>
        <v>+</v>
      </c>
      <c r="AC127" s="161" t="str">
        <f t="shared" si="91"/>
        <v>+</v>
      </c>
      <c r="AD127" s="161" t="str">
        <f t="shared" si="92"/>
        <v>+</v>
      </c>
      <c r="AE127" s="161" t="str">
        <f t="shared" si="93"/>
        <v>+</v>
      </c>
    </row>
    <row r="128" spans="3:31" s="210" customFormat="1" ht="16.5" thickBot="1">
      <c r="C128" s="190"/>
      <c r="D128" s="199"/>
      <c r="E128" s="200"/>
      <c r="F128" s="28"/>
      <c r="G128" s="28"/>
      <c r="H128" s="28"/>
      <c r="I128" s="201"/>
      <c r="J128" s="202"/>
      <c r="K128" s="203">
        <f>IF(Vragenlijst!L125="","",Vragenlijst!L125)</f>
      </c>
      <c r="L128" s="204">
        <f>IF(Vragenlijst!M125="","",Vragenlijst!M125)</f>
      </c>
      <c r="M128" s="205">
        <f>IF(Vragenlijst!N125="","",Vragenlijst!N125)</f>
      </c>
      <c r="N128" s="205">
        <f>IF(Vragenlijst!O125="","",Vragenlijst!O125)</f>
      </c>
      <c r="O128" s="205">
        <f>IF(Vragenlijst!P125="","",Vragenlijst!P125)</f>
      </c>
      <c r="P128" s="206"/>
      <c r="Q128" s="207"/>
      <c r="R128" s="208"/>
      <c r="S128" s="208"/>
      <c r="T128" s="208"/>
      <c r="U128" s="209"/>
      <c r="V128" s="159">
        <f>IF(Vragenlijst!W125="","",Vragenlijst!W125)</f>
        <v>0</v>
      </c>
      <c r="W128" s="207"/>
      <c r="X128" s="203"/>
      <c r="Y128" s="207"/>
      <c r="Z128" s="207"/>
      <c r="AA128" s="207"/>
      <c r="AB128" s="207"/>
      <c r="AC128" s="207"/>
      <c r="AD128" s="207"/>
      <c r="AE128" s="207"/>
    </row>
    <row r="129" spans="3:31" ht="18.75" thickBot="1">
      <c r="C129" s="190"/>
      <c r="D129" s="190"/>
      <c r="E129" s="215" t="str">
        <f>Vragenlijst!F126&amp;"  (maturityniveau "&amp;Vragenlijst!D126&amp;")"</f>
        <v>Aan- en afwezigheid registreren  (maturityniveau 0)</v>
      </c>
      <c r="F129" s="216"/>
      <c r="G129" s="217"/>
      <c r="H129" s="218"/>
      <c r="I129" s="24"/>
      <c r="J129" s="192"/>
      <c r="K129" s="193">
        <f>IF(Vragenlijst!L126="","",Vragenlijst!L126)</f>
      </c>
      <c r="L129" s="193">
        <f>IF(Vragenlijst!M126="","",Vragenlijst!M126)</f>
      </c>
      <c r="M129" s="193">
        <f>IF(Vragenlijst!N126="","",Vragenlijst!N126)</f>
        <v>0</v>
      </c>
      <c r="N129" s="193">
        <f>IF(Vragenlijst!O126="","",Vragenlijst!O126)</f>
        <v>8</v>
      </c>
      <c r="O129" s="193">
        <f>IF(Vragenlijst!P126="","",Vragenlijst!P126)</f>
        <v>20</v>
      </c>
      <c r="R129" s="162">
        <f>SUM(R130:T145)</f>
        <v>0</v>
      </c>
      <c r="S129" s="162">
        <v>16</v>
      </c>
      <c r="T129" s="162">
        <f>IF(ISBLANK(I129),"",O129)</f>
      </c>
      <c r="V129" s="159">
        <f>IF(Vragenlijst!W126="","",Vragenlijst!W126)</f>
        <v>0</v>
      </c>
      <c r="X129" s="157">
        <f>IF(Z129=0,"",IF(G129&lt;&gt;"",IF(OR(L129=1,L129&gt;Y129),"",0),IF(AND(H129&lt;&gt;"",L129&gt;1),L129-1,IF(AND(AND(I129&lt;&gt;"",L129&lt;Y129),L129&gt;1),Y129,L129))))</f>
      </c>
      <c r="Y129" s="194">
        <f>IF($Y$9&gt;0,$Y$9,IF(S129&lt;&gt;Z129,0,IF(R129&lt;0,1,IF(R129&lt;N129,2,IF(R129&lt;O129,3,4)))))</f>
        <v>0</v>
      </c>
      <c r="Z129" s="161">
        <f>SUM(Z130:Z145)</f>
        <v>0</v>
      </c>
      <c r="AB129" s="161" t="str">
        <f>IF(X129=Y129,F129,"+")</f>
        <v>+</v>
      </c>
      <c r="AC129" s="161" t="str">
        <f>IF(X129=Y129-1,F129,"+")</f>
        <v>+</v>
      </c>
      <c r="AD129" s="161" t="str">
        <f>IF(AND(X129=Y129+1,V129=U129),F129,"+")</f>
        <v>+</v>
      </c>
      <c r="AE129" s="161" t="str">
        <f>IF(V129&lt;&gt;U129,F129,"+")</f>
        <v>+</v>
      </c>
    </row>
    <row r="130" spans="3:31" ht="16.5" thickBot="1">
      <c r="C130" s="190">
        <f>C127+1</f>
        <v>95</v>
      </c>
      <c r="D130" s="196" t="str">
        <f aca="true" t="shared" si="94" ref="D130:D145">IF(E130=AE130,K130,"x")</f>
        <v>x</v>
      </c>
      <c r="E130" s="197" t="str">
        <f>Vragenlijst!F127</f>
        <v>Aan- en afwezigheid wordt door de docent vastgelegd in een AAR-systeem.</v>
      </c>
      <c r="F130" s="39">
        <f>IF(Vragenlijst!G127="","",Vragenlijst!G127)</f>
      </c>
      <c r="G130" s="40">
        <f>IF(Vragenlijst!H127="","",Vragenlijst!H127)</f>
      </c>
      <c r="H130" s="41">
        <f>IF(Vragenlijst!I127="","",Vragenlijst!I127)</f>
      </c>
      <c r="I130" s="198"/>
      <c r="J130" s="213"/>
      <c r="K130" s="157">
        <f>IF(Vragenlijst!L127="","",Vragenlijst!L127)</f>
      </c>
      <c r="L130" s="158">
        <f>IF(Vragenlijst!M127="","",Vragenlijst!M127)</f>
        <v>2</v>
      </c>
      <c r="M130" s="159">
        <f>IF(Vragenlijst!N127="","",Vragenlijst!N127)</f>
        <v>-2</v>
      </c>
      <c r="N130" s="159">
        <f>IF(Vragenlijst!O127="","",Vragenlijst!O127)</f>
        <v>0</v>
      </c>
      <c r="O130" s="159">
        <f>IF(Vragenlijst!P127="","",Vragenlijst!P127)</f>
        <v>0</v>
      </c>
      <c r="R130" s="162">
        <f aca="true" t="shared" si="95" ref="R130:T145">IF(F130="","",M130)</f>
      </c>
      <c r="S130" s="162">
        <f t="shared" si="95"/>
      </c>
      <c r="T130" s="162">
        <f t="shared" si="95"/>
      </c>
      <c r="U130" s="163">
        <f aca="true" t="shared" si="96" ref="U130:U145">SUM(R130:T130)</f>
        <v>0</v>
      </c>
      <c r="V130" s="159">
        <f>IF(Vragenlijst!W127="","",Vragenlijst!W127)</f>
        <v>0</v>
      </c>
      <c r="X130" s="157">
        <f aca="true" t="shared" si="97" ref="X130:X145">IF(Z130=0,"",IF(F130&lt;&gt;"",IF(OR(L130=1,L130&gt;Y130),"",0),IF(AND(G130&lt;&gt;"",L130&gt;1),L130-1,IF(AND(AND(H130&lt;&gt;"",L130&lt;Y130),L130&gt;1),Y130,L130))))</f>
      </c>
      <c r="Y130" s="161">
        <f aca="true" t="shared" si="98" ref="Y130:Y145">IF($Y$9=1,$Y$9,MAX(2,Y129))</f>
        <v>2</v>
      </c>
      <c r="Z130" s="161">
        <f aca="true" t="shared" si="99" ref="Z130:Z176">COUNTIF(F130:H130,"x")</f>
        <v>0</v>
      </c>
      <c r="AB130" s="161" t="str">
        <f aca="true" t="shared" si="100" ref="AB130:AB145">IF(X130=Y130,E130,"+")</f>
        <v>+</v>
      </c>
      <c r="AC130" s="161" t="str">
        <f aca="true" t="shared" si="101" ref="AC130:AC145">IF(X130&lt;Y130,E130,"+")</f>
        <v>+</v>
      </c>
      <c r="AD130" s="161" t="str">
        <f aca="true" t="shared" si="102" ref="AD130:AD145">IF(AND(X130=Y130+1,V130=U130),E130,"+")</f>
        <v>+</v>
      </c>
      <c r="AE130" s="161" t="str">
        <f aca="true" t="shared" si="103" ref="AE130:AE145">IF(V130&lt;&gt;U130,E130,"+")</f>
        <v>+</v>
      </c>
    </row>
    <row r="131" spans="3:31" ht="30.75" thickBot="1">
      <c r="C131" s="190">
        <f aca="true" t="shared" si="104" ref="C131:C194">C130+1</f>
        <v>96</v>
      </c>
      <c r="D131" s="196" t="str">
        <f t="shared" si="94"/>
        <v>x</v>
      </c>
      <c r="E131" s="197" t="str">
        <f>Vragenlijst!F128</f>
        <v>Aan- en afwezigheid wordt met behulp van pasjes geregistreerd. Afwezigheid wordt vergeleken met het persoonlijke rooster van de student om verzuim vast te stellen</v>
      </c>
      <c r="F131" s="39">
        <f>IF(Vragenlijst!G128="","",Vragenlijst!G128)</f>
      </c>
      <c r="G131" s="40">
        <f>IF(Vragenlijst!H128="","",Vragenlijst!H128)</f>
      </c>
      <c r="H131" s="41">
        <f>IF(Vragenlijst!I128="","",Vragenlijst!I128)</f>
      </c>
      <c r="I131" s="198"/>
      <c r="J131" s="213"/>
      <c r="K131" s="157">
        <f>IF(Vragenlijst!L128="","",Vragenlijst!L128)</f>
      </c>
      <c r="L131" s="158">
        <f>IF(Vragenlijst!M128="","",Vragenlijst!M128)</f>
        <v>3</v>
      </c>
      <c r="M131" s="159">
        <f>IF(Vragenlijst!N128="","",Vragenlijst!N128)</f>
        <v>0</v>
      </c>
      <c r="N131" s="159">
        <f>IF(Vragenlijst!O128="","",Vragenlijst!O128)</f>
        <v>1</v>
      </c>
      <c r="O131" s="159">
        <f>IF(Vragenlijst!P128="","",Vragenlijst!P128)</f>
        <v>2</v>
      </c>
      <c r="R131" s="162">
        <f t="shared" si="95"/>
      </c>
      <c r="S131" s="162">
        <f t="shared" si="95"/>
      </c>
      <c r="T131" s="162">
        <f t="shared" si="95"/>
      </c>
      <c r="U131" s="163">
        <f t="shared" si="96"/>
        <v>0</v>
      </c>
      <c r="V131" s="159">
        <f>IF(Vragenlijst!W128="","",Vragenlijst!W128)</f>
        <v>0</v>
      </c>
      <c r="X131" s="157">
        <f t="shared" si="97"/>
      </c>
      <c r="Y131" s="161">
        <f t="shared" si="98"/>
        <v>2</v>
      </c>
      <c r="Z131" s="161">
        <f t="shared" si="99"/>
        <v>0</v>
      </c>
      <c r="AB131" s="161" t="str">
        <f t="shared" si="100"/>
        <v>+</v>
      </c>
      <c r="AC131" s="161" t="str">
        <f t="shared" si="101"/>
        <v>+</v>
      </c>
      <c r="AD131" s="161" t="str">
        <f t="shared" si="102"/>
        <v>+</v>
      </c>
      <c r="AE131" s="161" t="str">
        <f t="shared" si="103"/>
        <v>+</v>
      </c>
    </row>
    <row r="132" spans="3:31" ht="16.5" thickBot="1">
      <c r="C132" s="190">
        <f t="shared" si="104"/>
        <v>97</v>
      </c>
      <c r="D132" s="196" t="str">
        <f t="shared" si="94"/>
        <v>x</v>
      </c>
      <c r="E132" s="197" t="str">
        <f>Vragenlijst!F129</f>
        <v>Het verzuim tijdens activiteiten op school en tijdens de BPV worden integraal bekeken.</v>
      </c>
      <c r="F132" s="39">
        <f>IF(Vragenlijst!G129="","",Vragenlijst!G129)</f>
      </c>
      <c r="G132" s="40">
        <f>IF(Vragenlijst!H129="","",Vragenlijst!H129)</f>
      </c>
      <c r="H132" s="41">
        <f>IF(Vragenlijst!I129="","",Vragenlijst!I129)</f>
      </c>
      <c r="I132" s="198"/>
      <c r="J132" s="213"/>
      <c r="K132" s="157">
        <f>IF(Vragenlijst!L129="","",Vragenlijst!L129)</f>
      </c>
      <c r="L132" s="158">
        <f>IF(Vragenlijst!M129="","",Vragenlijst!M129)</f>
        <v>3</v>
      </c>
      <c r="M132" s="159">
        <f>IF(Vragenlijst!N129="","",Vragenlijst!N129)</f>
        <v>0</v>
      </c>
      <c r="N132" s="159">
        <f>IF(Vragenlijst!O129="","",Vragenlijst!O129)</f>
        <v>1</v>
      </c>
      <c r="O132" s="159">
        <f>IF(Vragenlijst!P129="","",Vragenlijst!P129)</f>
        <v>2</v>
      </c>
      <c r="R132" s="162">
        <f t="shared" si="95"/>
      </c>
      <c r="S132" s="162">
        <f t="shared" si="95"/>
      </c>
      <c r="T132" s="162">
        <f t="shared" si="95"/>
      </c>
      <c r="U132" s="163">
        <f t="shared" si="96"/>
        <v>0</v>
      </c>
      <c r="V132" s="159">
        <f>IF(Vragenlijst!W129="","",Vragenlijst!W129)</f>
        <v>0</v>
      </c>
      <c r="X132" s="157">
        <f t="shared" si="97"/>
      </c>
      <c r="Y132" s="161">
        <f t="shared" si="98"/>
        <v>2</v>
      </c>
      <c r="Z132" s="161">
        <f t="shared" si="99"/>
        <v>0</v>
      </c>
      <c r="AB132" s="161" t="str">
        <f t="shared" si="100"/>
        <v>+</v>
      </c>
      <c r="AC132" s="161" t="str">
        <f t="shared" si="101"/>
        <v>+</v>
      </c>
      <c r="AD132" s="161" t="str">
        <f t="shared" si="102"/>
        <v>+</v>
      </c>
      <c r="AE132" s="161" t="str">
        <f t="shared" si="103"/>
        <v>+</v>
      </c>
    </row>
    <row r="133" spans="3:31" ht="30.75" thickBot="1">
      <c r="C133" s="190">
        <f t="shared" si="104"/>
        <v>98</v>
      </c>
      <c r="D133" s="196" t="str">
        <f t="shared" si="94"/>
        <v>x</v>
      </c>
      <c r="E133" s="197" t="str">
        <f>Vragenlijst!F130</f>
        <v>Studenten controleren zelf of hun aanwezigheid correct is geregistreerd en rappeleren als dat niet zo is.</v>
      </c>
      <c r="F133" s="39">
        <f>IF(Vragenlijst!G130="","",Vragenlijst!G130)</f>
      </c>
      <c r="G133" s="40">
        <f>IF(Vragenlijst!H130="","",Vragenlijst!H130)</f>
      </c>
      <c r="H133" s="41">
        <f>IF(Vragenlijst!I130="","",Vragenlijst!I130)</f>
      </c>
      <c r="I133" s="198"/>
      <c r="J133" s="213"/>
      <c r="K133" s="157">
        <f>IF(Vragenlijst!L130="","",Vragenlijst!L130)</f>
        <v>95</v>
      </c>
      <c r="L133" s="158">
        <f>IF(Vragenlijst!M130="","",Vragenlijst!M130)</f>
        <v>3</v>
      </c>
      <c r="M133" s="159">
        <f>IF(Vragenlijst!N130="","",Vragenlijst!N130)</f>
        <v>0</v>
      </c>
      <c r="N133" s="159">
        <f>IF(Vragenlijst!O130="","",Vragenlijst!O130)</f>
        <v>1</v>
      </c>
      <c r="O133" s="159">
        <f>IF(Vragenlijst!P130="","",Vragenlijst!P130)</f>
        <v>2</v>
      </c>
      <c r="R133" s="162">
        <f t="shared" si="95"/>
      </c>
      <c r="S133" s="162">
        <f t="shared" si="95"/>
      </c>
      <c r="T133" s="162">
        <f t="shared" si="95"/>
      </c>
      <c r="U133" s="163">
        <f t="shared" si="96"/>
        <v>0</v>
      </c>
      <c r="V133" s="159">
        <f>IF(Vragenlijst!W130="","",Vragenlijst!W130)</f>
        <v>0</v>
      </c>
      <c r="X133" s="157">
        <f t="shared" si="97"/>
      </c>
      <c r="Y133" s="161">
        <f t="shared" si="98"/>
        <v>2</v>
      </c>
      <c r="Z133" s="161">
        <f t="shared" si="99"/>
        <v>0</v>
      </c>
      <c r="AB133" s="161" t="str">
        <f t="shared" si="100"/>
        <v>+</v>
      </c>
      <c r="AC133" s="161" t="str">
        <f t="shared" si="101"/>
        <v>+</v>
      </c>
      <c r="AD133" s="161" t="str">
        <f t="shared" si="102"/>
        <v>+</v>
      </c>
      <c r="AE133" s="161" t="str">
        <f t="shared" si="103"/>
        <v>+</v>
      </c>
    </row>
    <row r="134" spans="3:31" ht="30.75" thickBot="1">
      <c r="C134" s="190">
        <f t="shared" si="104"/>
        <v>99</v>
      </c>
      <c r="D134" s="196" t="str">
        <f t="shared" si="94"/>
        <v>x</v>
      </c>
      <c r="E134" s="197" t="str">
        <f>Vragenlijst!F131</f>
        <v>Verlof wordt vooraf aangevraagd in de AAR-applicatie en is zichtbaar voor de docent tijdens de les.</v>
      </c>
      <c r="F134" s="39">
        <f>IF(Vragenlijst!G131="","",Vragenlijst!G131)</f>
      </c>
      <c r="G134" s="40">
        <f>IF(Vragenlijst!H131="","",Vragenlijst!H131)</f>
      </c>
      <c r="H134" s="41">
        <f>IF(Vragenlijst!I131="","",Vragenlijst!I131)</f>
      </c>
      <c r="I134" s="198"/>
      <c r="J134" s="213"/>
      <c r="K134" s="157">
        <f>IF(Vragenlijst!L131="","",Vragenlijst!L131)</f>
      </c>
      <c r="L134" s="158">
        <f>IF(Vragenlijst!M131="","",Vragenlijst!M131)</f>
        <v>2</v>
      </c>
      <c r="M134" s="159">
        <f>IF(Vragenlijst!N131="","",Vragenlijst!N131)</f>
        <v>-1</v>
      </c>
      <c r="N134" s="159">
        <f>IF(Vragenlijst!O131="","",Vragenlijst!O131)</f>
        <v>0</v>
      </c>
      <c r="O134" s="159">
        <f>IF(Vragenlijst!P131="","",Vragenlijst!P131)</f>
        <v>0</v>
      </c>
      <c r="R134" s="162">
        <f t="shared" si="95"/>
      </c>
      <c r="S134" s="162">
        <f t="shared" si="95"/>
      </c>
      <c r="T134" s="162">
        <f t="shared" si="95"/>
      </c>
      <c r="U134" s="163">
        <f t="shared" si="96"/>
        <v>0</v>
      </c>
      <c r="V134" s="159">
        <f>IF(Vragenlijst!W131="","",Vragenlijst!W131)</f>
        <v>0</v>
      </c>
      <c r="X134" s="157">
        <f t="shared" si="97"/>
      </c>
      <c r="Y134" s="161">
        <f t="shared" si="98"/>
        <v>2</v>
      </c>
      <c r="Z134" s="161">
        <f t="shared" si="99"/>
        <v>0</v>
      </c>
      <c r="AB134" s="161" t="str">
        <f t="shared" si="100"/>
        <v>+</v>
      </c>
      <c r="AC134" s="161" t="str">
        <f t="shared" si="101"/>
        <v>+</v>
      </c>
      <c r="AD134" s="161" t="str">
        <f t="shared" si="102"/>
        <v>+</v>
      </c>
      <c r="AE134" s="161" t="str">
        <f t="shared" si="103"/>
        <v>+</v>
      </c>
    </row>
    <row r="135" spans="3:31" ht="30.75" thickBot="1">
      <c r="C135" s="190">
        <f t="shared" si="104"/>
        <v>100</v>
      </c>
      <c r="D135" s="196" t="str">
        <f t="shared" si="94"/>
        <v>x</v>
      </c>
      <c r="E135" s="197" t="str">
        <f>Vragenlijst!F132</f>
        <v>Ziekte van een student wordt onmiddellijk verwerkt in de AAR-applicatie en is zichtbaar voor de docent tijdens de les.</v>
      </c>
      <c r="F135" s="39">
        <f>IF(Vragenlijst!G132="","",Vragenlijst!G132)</f>
      </c>
      <c r="G135" s="40">
        <f>IF(Vragenlijst!H132="","",Vragenlijst!H132)</f>
      </c>
      <c r="H135" s="41">
        <f>IF(Vragenlijst!I132="","",Vragenlijst!I132)</f>
      </c>
      <c r="I135" s="198"/>
      <c r="J135" s="213"/>
      <c r="K135" s="157">
        <f>IF(Vragenlijst!L132="","",Vragenlijst!L132)</f>
      </c>
      <c r="L135" s="158">
        <f>IF(Vragenlijst!M132="","",Vragenlijst!M132)</f>
        <v>2</v>
      </c>
      <c r="M135" s="159">
        <f>IF(Vragenlijst!N132="","",Vragenlijst!N132)</f>
        <v>-1</v>
      </c>
      <c r="N135" s="159">
        <f>IF(Vragenlijst!O132="","",Vragenlijst!O132)</f>
        <v>0</v>
      </c>
      <c r="O135" s="159">
        <f>IF(Vragenlijst!P132="","",Vragenlijst!P132)</f>
        <v>0</v>
      </c>
      <c r="R135" s="162">
        <f t="shared" si="95"/>
      </c>
      <c r="S135" s="162">
        <f t="shared" si="95"/>
      </c>
      <c r="T135" s="162">
        <f t="shared" si="95"/>
      </c>
      <c r="U135" s="163">
        <f t="shared" si="96"/>
        <v>0</v>
      </c>
      <c r="V135" s="159">
        <f>IF(Vragenlijst!W132="","",Vragenlijst!W132)</f>
        <v>0</v>
      </c>
      <c r="X135" s="157">
        <f t="shared" si="97"/>
      </c>
      <c r="Y135" s="161">
        <f t="shared" si="98"/>
        <v>2</v>
      </c>
      <c r="Z135" s="161">
        <f t="shared" si="99"/>
        <v>0</v>
      </c>
      <c r="AB135" s="161" t="str">
        <f t="shared" si="100"/>
        <v>+</v>
      </c>
      <c r="AC135" s="161" t="str">
        <f t="shared" si="101"/>
        <v>+</v>
      </c>
      <c r="AD135" s="161" t="str">
        <f t="shared" si="102"/>
        <v>+</v>
      </c>
      <c r="AE135" s="161" t="str">
        <f t="shared" si="103"/>
        <v>+</v>
      </c>
    </row>
    <row r="136" spans="3:31" ht="30.75" thickBot="1">
      <c r="C136" s="190">
        <f t="shared" si="104"/>
        <v>101</v>
      </c>
      <c r="D136" s="196" t="str">
        <f t="shared" si="94"/>
        <v>x</v>
      </c>
      <c r="E136" s="197" t="str">
        <f>Vragenlijst!F133</f>
        <v>Registratie aan- en afwezigheid  vindt plaats voor alle onderwijsactiviteiten, die in het vaste rooster zijn opgenomen.</v>
      </c>
      <c r="F136" s="39">
        <f>IF(Vragenlijst!G133="","",Vragenlijst!G133)</f>
      </c>
      <c r="G136" s="40">
        <f>IF(Vragenlijst!H133="","",Vragenlijst!H133)</f>
      </c>
      <c r="H136" s="41">
        <f>IF(Vragenlijst!I133="","",Vragenlijst!I133)</f>
      </c>
      <c r="I136" s="198"/>
      <c r="J136" s="213"/>
      <c r="K136" s="157">
        <f>IF(Vragenlijst!L133="","",Vragenlijst!L133)</f>
      </c>
      <c r="L136" s="158">
        <f>IF(Vragenlijst!M133="","",Vragenlijst!M133)</f>
        <v>2</v>
      </c>
      <c r="M136" s="159">
        <f>IF(Vragenlijst!N133="","",Vragenlijst!N133)</f>
        <v>-2</v>
      </c>
      <c r="N136" s="159">
        <f>IF(Vragenlijst!O133="","",Vragenlijst!O133)</f>
        <v>0</v>
      </c>
      <c r="O136" s="159">
        <f>IF(Vragenlijst!P133="","",Vragenlijst!P133)</f>
        <v>0</v>
      </c>
      <c r="R136" s="162">
        <f t="shared" si="95"/>
      </c>
      <c r="S136" s="162">
        <f t="shared" si="95"/>
      </c>
      <c r="T136" s="162">
        <f t="shared" si="95"/>
      </c>
      <c r="U136" s="163">
        <f t="shared" si="96"/>
        <v>0</v>
      </c>
      <c r="V136" s="159">
        <f>IF(Vragenlijst!W133="","",Vragenlijst!W133)</f>
        <v>0</v>
      </c>
      <c r="X136" s="157">
        <f t="shared" si="97"/>
      </c>
      <c r="Y136" s="161">
        <f t="shared" si="98"/>
        <v>2</v>
      </c>
      <c r="Z136" s="161">
        <f t="shared" si="99"/>
        <v>0</v>
      </c>
      <c r="AB136" s="161" t="str">
        <f t="shared" si="100"/>
        <v>+</v>
      </c>
      <c r="AC136" s="161" t="str">
        <f t="shared" si="101"/>
        <v>+</v>
      </c>
      <c r="AD136" s="161" t="str">
        <f t="shared" si="102"/>
        <v>+</v>
      </c>
      <c r="AE136" s="161" t="str">
        <f t="shared" si="103"/>
        <v>+</v>
      </c>
    </row>
    <row r="137" spans="3:31" ht="30.75" thickBot="1">
      <c r="C137" s="190">
        <f t="shared" si="104"/>
        <v>102</v>
      </c>
      <c r="D137" s="196" t="str">
        <f t="shared" si="94"/>
        <v>x</v>
      </c>
      <c r="E137" s="197" t="str">
        <f>Vragenlijst!F134</f>
        <v>Registratie aan- en afwezigheid  van onderwijsactiviteiten vindt plaats voor alle onderwijsactiviteiten, die in het persoonlijke rooster van de student zijn opgenomen.</v>
      </c>
      <c r="F137" s="39">
        <f>IF(Vragenlijst!G134="","",Vragenlijst!G134)</f>
      </c>
      <c r="G137" s="40">
        <f>IF(Vragenlijst!H134="","",Vragenlijst!H134)</f>
      </c>
      <c r="H137" s="41">
        <f>IF(Vragenlijst!I134="","",Vragenlijst!I134)</f>
      </c>
      <c r="I137" s="198"/>
      <c r="J137" s="213"/>
      <c r="K137" s="157">
        <f>IF(Vragenlijst!L134="","",Vragenlijst!L134)</f>
      </c>
      <c r="L137" s="158">
        <f>IF(Vragenlijst!M134="","",Vragenlijst!M134)</f>
        <v>3</v>
      </c>
      <c r="M137" s="159">
        <f>IF(Vragenlijst!N134="","",Vragenlijst!N134)</f>
        <v>0</v>
      </c>
      <c r="N137" s="159">
        <f>IF(Vragenlijst!O134="","",Vragenlijst!O134)</f>
        <v>1</v>
      </c>
      <c r="O137" s="159">
        <f>IF(Vragenlijst!P134="","",Vragenlijst!P134)</f>
        <v>2</v>
      </c>
      <c r="R137" s="162">
        <f t="shared" si="95"/>
      </c>
      <c r="S137" s="162">
        <f t="shared" si="95"/>
      </c>
      <c r="T137" s="162">
        <f t="shared" si="95"/>
      </c>
      <c r="U137" s="163">
        <f t="shared" si="96"/>
        <v>0</v>
      </c>
      <c r="V137" s="159">
        <f>IF(Vragenlijst!W134="","",Vragenlijst!W134)</f>
        <v>0</v>
      </c>
      <c r="X137" s="157">
        <f t="shared" si="97"/>
      </c>
      <c r="Y137" s="161">
        <f t="shared" si="98"/>
        <v>2</v>
      </c>
      <c r="Z137" s="161">
        <f t="shared" si="99"/>
        <v>0</v>
      </c>
      <c r="AB137" s="161" t="str">
        <f t="shared" si="100"/>
        <v>+</v>
      </c>
      <c r="AC137" s="161" t="str">
        <f t="shared" si="101"/>
        <v>+</v>
      </c>
      <c r="AD137" s="161" t="str">
        <f t="shared" si="102"/>
        <v>+</v>
      </c>
      <c r="AE137" s="161" t="str">
        <f t="shared" si="103"/>
        <v>+</v>
      </c>
    </row>
    <row r="138" spans="3:31" ht="30.75" thickBot="1">
      <c r="C138" s="190">
        <f t="shared" si="104"/>
        <v>103</v>
      </c>
      <c r="D138" s="196" t="str">
        <f t="shared" si="94"/>
        <v>x</v>
      </c>
      <c r="E138" s="197" t="str">
        <f>Vragenlijst!F135</f>
        <v>Deelname aan e-learning onderwijsactiviteiten wordt vastgelegd op basis van activiteiten in de ELO  (ICT-logging).</v>
      </c>
      <c r="F138" s="42">
        <f>IF(Vragenlijst!G135="","",Vragenlijst!G135)</f>
      </c>
      <c r="G138" s="40">
        <f>IF(Vragenlijst!H135="","",Vragenlijst!H135)</f>
      </c>
      <c r="H138" s="41">
        <f>IF(Vragenlijst!I135="","",Vragenlijst!I135)</f>
      </c>
      <c r="I138" s="198"/>
      <c r="J138" s="213"/>
      <c r="K138" s="157">
        <f>IF(Vragenlijst!L135="","",Vragenlijst!L135)</f>
      </c>
      <c r="L138" s="158">
        <f>IF(Vragenlijst!M135="","",Vragenlijst!M135)</f>
        <v>4</v>
      </c>
      <c r="M138" s="159">
        <f>IF(Vragenlijst!N135="","",Vragenlijst!N135)</f>
        <v>0</v>
      </c>
      <c r="N138" s="159">
        <f>IF(Vragenlijst!O135="","",Vragenlijst!O135)</f>
        <v>2</v>
      </c>
      <c r="O138" s="159">
        <f>IF(Vragenlijst!P135="","",Vragenlijst!P135)</f>
        <v>4</v>
      </c>
      <c r="R138" s="162">
        <f t="shared" si="95"/>
      </c>
      <c r="S138" s="162">
        <f t="shared" si="95"/>
      </c>
      <c r="T138" s="162">
        <f t="shared" si="95"/>
      </c>
      <c r="U138" s="163">
        <f t="shared" si="96"/>
        <v>0</v>
      </c>
      <c r="V138" s="159">
        <f>IF(Vragenlijst!W135="","",Vragenlijst!W135)</f>
        <v>0</v>
      </c>
      <c r="X138" s="157">
        <f t="shared" si="97"/>
      </c>
      <c r="Y138" s="161">
        <f t="shared" si="98"/>
        <v>2</v>
      </c>
      <c r="Z138" s="161">
        <f t="shared" si="99"/>
        <v>0</v>
      </c>
      <c r="AB138" s="161" t="str">
        <f t="shared" si="100"/>
        <v>+</v>
      </c>
      <c r="AC138" s="161" t="str">
        <f t="shared" si="101"/>
        <v>+</v>
      </c>
      <c r="AD138" s="161" t="str">
        <f t="shared" si="102"/>
        <v>+</v>
      </c>
      <c r="AE138" s="161" t="str">
        <f t="shared" si="103"/>
        <v>+</v>
      </c>
    </row>
    <row r="139" spans="3:31" ht="30.75" thickBot="1">
      <c r="C139" s="190">
        <f t="shared" si="104"/>
        <v>104</v>
      </c>
      <c r="D139" s="196" t="str">
        <f t="shared" si="94"/>
        <v>x</v>
      </c>
      <c r="E139" s="197" t="str">
        <f>Vragenlijst!F136</f>
        <v>De mentor heeft ieder moment inzicht in de actuele aan- en afwezigheid, verzuim, ziekte etc. van de student.</v>
      </c>
      <c r="F139" s="39">
        <f>IF(Vragenlijst!G136="","",Vragenlijst!G136)</f>
      </c>
      <c r="G139" s="40">
        <f>IF(Vragenlijst!H136="","",Vragenlijst!H136)</f>
      </c>
      <c r="H139" s="41">
        <f>IF(Vragenlijst!I136="","",Vragenlijst!I136)</f>
      </c>
      <c r="I139" s="198"/>
      <c r="J139" s="213"/>
      <c r="K139" s="157">
        <f>IF(Vragenlijst!L136="","",Vragenlijst!L136)</f>
      </c>
      <c r="L139" s="158">
        <f>IF(Vragenlijst!M136="","",Vragenlijst!M136)</f>
        <v>2</v>
      </c>
      <c r="M139" s="159">
        <f>IF(Vragenlijst!N136="","",Vragenlijst!N136)</f>
        <v>-2</v>
      </c>
      <c r="N139" s="159">
        <f>IF(Vragenlijst!O136="","",Vragenlijst!O136)</f>
        <v>0</v>
      </c>
      <c r="O139" s="159">
        <f>IF(Vragenlijst!P136="","",Vragenlijst!P136)</f>
        <v>0</v>
      </c>
      <c r="R139" s="162">
        <f t="shared" si="95"/>
      </c>
      <c r="S139" s="162">
        <f t="shared" si="95"/>
      </c>
      <c r="T139" s="162">
        <f t="shared" si="95"/>
      </c>
      <c r="U139" s="163">
        <f t="shared" si="96"/>
        <v>0</v>
      </c>
      <c r="V139" s="159">
        <f>IF(Vragenlijst!W136="","",Vragenlijst!W136)</f>
        <v>0</v>
      </c>
      <c r="X139" s="157">
        <f t="shared" si="97"/>
      </c>
      <c r="Y139" s="161">
        <f t="shared" si="98"/>
        <v>2</v>
      </c>
      <c r="Z139" s="161">
        <f t="shared" si="99"/>
        <v>0</v>
      </c>
      <c r="AB139" s="161" t="str">
        <f t="shared" si="100"/>
        <v>+</v>
      </c>
      <c r="AC139" s="161" t="str">
        <f t="shared" si="101"/>
        <v>+</v>
      </c>
      <c r="AD139" s="161" t="str">
        <f t="shared" si="102"/>
        <v>+</v>
      </c>
      <c r="AE139" s="161" t="str">
        <f t="shared" si="103"/>
        <v>+</v>
      </c>
    </row>
    <row r="140" spans="3:31" ht="16.5" thickBot="1">
      <c r="C140" s="190">
        <f t="shared" si="104"/>
        <v>105</v>
      </c>
      <c r="D140" s="196" t="str">
        <f t="shared" si="94"/>
        <v>x</v>
      </c>
      <c r="E140" s="197" t="str">
        <f>Vragenlijst!F137</f>
        <v>Mentoren krijgen signalen als er een student moet worden gemeld bij de leerplicht.</v>
      </c>
      <c r="F140" s="39">
        <f>IF(Vragenlijst!G137="","",Vragenlijst!G137)</f>
      </c>
      <c r="G140" s="40">
        <f>IF(Vragenlijst!H137="","",Vragenlijst!H137)</f>
      </c>
      <c r="H140" s="41">
        <f>IF(Vragenlijst!I137="","",Vragenlijst!I137)</f>
      </c>
      <c r="I140" s="198"/>
      <c r="J140" s="213"/>
      <c r="K140" s="157">
        <f>IF(Vragenlijst!L137="","",Vragenlijst!L137)</f>
        <v>104</v>
      </c>
      <c r="L140" s="158">
        <f>IF(Vragenlijst!M137="","",Vragenlijst!M137)</f>
        <v>2</v>
      </c>
      <c r="M140" s="159">
        <f>IF(Vragenlijst!N137="","",Vragenlijst!N137)</f>
        <v>-2</v>
      </c>
      <c r="N140" s="159">
        <f>IF(Vragenlijst!O137="","",Vragenlijst!O137)</f>
        <v>0</v>
      </c>
      <c r="O140" s="159">
        <f>IF(Vragenlijst!P137="","",Vragenlijst!P137)</f>
        <v>0</v>
      </c>
      <c r="R140" s="162">
        <f t="shared" si="95"/>
      </c>
      <c r="S140" s="162">
        <f t="shared" si="95"/>
      </c>
      <c r="T140" s="162">
        <f t="shared" si="95"/>
      </c>
      <c r="U140" s="163">
        <f t="shared" si="96"/>
        <v>0</v>
      </c>
      <c r="V140" s="159">
        <f>IF(Vragenlijst!W137="","",Vragenlijst!W137)</f>
        <v>0</v>
      </c>
      <c r="X140" s="157">
        <f t="shared" si="97"/>
      </c>
      <c r="Y140" s="161">
        <f t="shared" si="98"/>
        <v>2</v>
      </c>
      <c r="Z140" s="161">
        <f t="shared" si="99"/>
        <v>0</v>
      </c>
      <c r="AB140" s="161" t="str">
        <f t="shared" si="100"/>
        <v>+</v>
      </c>
      <c r="AC140" s="161" t="str">
        <f t="shared" si="101"/>
        <v>+</v>
      </c>
      <c r="AD140" s="161" t="str">
        <f t="shared" si="102"/>
        <v>+</v>
      </c>
      <c r="AE140" s="161" t="str">
        <f t="shared" si="103"/>
        <v>+</v>
      </c>
    </row>
    <row r="141" spans="3:31" ht="30.75" thickBot="1">
      <c r="C141" s="190">
        <f t="shared" si="104"/>
        <v>106</v>
      </c>
      <c r="D141" s="196" t="str">
        <f t="shared" si="94"/>
        <v>x</v>
      </c>
      <c r="E141" s="197" t="str">
        <f>Vragenlijst!F138</f>
        <v>Meldingen aan het vsv-loket worden semi-automatisch vanuit het AAR-systeem gedaan.</v>
      </c>
      <c r="F141" s="39">
        <f>IF(Vragenlijst!G138="","",Vragenlijst!G138)</f>
      </c>
      <c r="G141" s="40">
        <f>IF(Vragenlijst!H138="","",Vragenlijst!H138)</f>
      </c>
      <c r="H141" s="41">
        <f>IF(Vragenlijst!I138="","",Vragenlijst!I138)</f>
      </c>
      <c r="I141" s="198"/>
      <c r="J141" s="213"/>
      <c r="K141" s="157">
        <f>IF(Vragenlijst!L138="","",Vragenlijst!L138)</f>
      </c>
      <c r="L141" s="158">
        <f>IF(Vragenlijst!M138="","",Vragenlijst!M138)</f>
        <v>2</v>
      </c>
      <c r="M141" s="159">
        <f>IF(Vragenlijst!N138="","",Vragenlijst!N138)</f>
        <v>-1</v>
      </c>
      <c r="N141" s="159">
        <f>IF(Vragenlijst!O138="","",Vragenlijst!O138)</f>
        <v>0</v>
      </c>
      <c r="O141" s="159">
        <f>IF(Vragenlijst!P138="","",Vragenlijst!P138)</f>
        <v>0</v>
      </c>
      <c r="R141" s="162">
        <f t="shared" si="95"/>
      </c>
      <c r="S141" s="162">
        <f t="shared" si="95"/>
      </c>
      <c r="T141" s="162">
        <f t="shared" si="95"/>
      </c>
      <c r="U141" s="163">
        <f t="shared" si="96"/>
        <v>0</v>
      </c>
      <c r="V141" s="159">
        <f>IF(Vragenlijst!W138="","",Vragenlijst!W138)</f>
        <v>0</v>
      </c>
      <c r="X141" s="157">
        <f t="shared" si="97"/>
      </c>
      <c r="Y141" s="161">
        <f t="shared" si="98"/>
        <v>2</v>
      </c>
      <c r="Z141" s="161">
        <f t="shared" si="99"/>
        <v>0</v>
      </c>
      <c r="AB141" s="161" t="str">
        <f t="shared" si="100"/>
        <v>+</v>
      </c>
      <c r="AC141" s="161" t="str">
        <f t="shared" si="101"/>
        <v>+</v>
      </c>
      <c r="AD141" s="161" t="str">
        <f t="shared" si="102"/>
        <v>+</v>
      </c>
      <c r="AE141" s="161" t="str">
        <f t="shared" si="103"/>
        <v>+</v>
      </c>
    </row>
    <row r="142" spans="3:31" ht="30.75" thickBot="1">
      <c r="C142" s="190">
        <f t="shared" si="104"/>
        <v>107</v>
      </c>
      <c r="D142" s="196" t="str">
        <f t="shared" si="94"/>
        <v>x</v>
      </c>
      <c r="E142" s="197" t="str">
        <f>Vragenlijst!F139</f>
        <v>De onderwijstijd van niet-verplichte activiteiten wordt aangetoond met behulp van de aanwezigheidsregistratie bij deze activiteiten.</v>
      </c>
      <c r="F142" s="39">
        <f>IF(Vragenlijst!G139="","",Vragenlijst!G139)</f>
      </c>
      <c r="G142" s="40">
        <f>IF(Vragenlijst!H139="","",Vragenlijst!H139)</f>
      </c>
      <c r="H142" s="41">
        <f>IF(Vragenlijst!I139="","",Vragenlijst!I139)</f>
      </c>
      <c r="I142" s="198"/>
      <c r="J142" s="213"/>
      <c r="K142" s="157">
        <f>IF(Vragenlijst!L139="","",Vragenlijst!L139)</f>
      </c>
      <c r="L142" s="158">
        <f>IF(Vragenlijst!M139="","",Vragenlijst!M139)</f>
        <v>3</v>
      </c>
      <c r="M142" s="159">
        <f>IF(Vragenlijst!N139="","",Vragenlijst!N139)</f>
        <v>0</v>
      </c>
      <c r="N142" s="159">
        <f>IF(Vragenlijst!O139="","",Vragenlijst!O139)</f>
        <v>1</v>
      </c>
      <c r="O142" s="159">
        <f>IF(Vragenlijst!P139="","",Vragenlijst!P139)</f>
        <v>2</v>
      </c>
      <c r="R142" s="162">
        <f t="shared" si="95"/>
      </c>
      <c r="S142" s="162">
        <f t="shared" si="95"/>
      </c>
      <c r="T142" s="162">
        <f t="shared" si="95"/>
      </c>
      <c r="U142" s="163">
        <f t="shared" si="96"/>
        <v>0</v>
      </c>
      <c r="V142" s="159">
        <f>IF(Vragenlijst!W139="","",Vragenlijst!W139)</f>
        <v>0</v>
      </c>
      <c r="X142" s="157">
        <f t="shared" si="97"/>
      </c>
      <c r="Y142" s="161">
        <f t="shared" si="98"/>
        <v>2</v>
      </c>
      <c r="Z142" s="161">
        <f t="shared" si="99"/>
        <v>0</v>
      </c>
      <c r="AB142" s="161" t="str">
        <f t="shared" si="100"/>
        <v>+</v>
      </c>
      <c r="AC142" s="161" t="str">
        <f t="shared" si="101"/>
        <v>+</v>
      </c>
      <c r="AD142" s="161" t="str">
        <f t="shared" si="102"/>
        <v>+</v>
      </c>
      <c r="AE142" s="161" t="str">
        <f t="shared" si="103"/>
        <v>+</v>
      </c>
    </row>
    <row r="143" spans="3:31" ht="16.5" thickBot="1">
      <c r="C143" s="190">
        <f t="shared" si="104"/>
        <v>108</v>
      </c>
      <c r="D143" s="196" t="str">
        <f t="shared" si="94"/>
        <v>x</v>
      </c>
      <c r="E143" s="197" t="str">
        <f>Vragenlijst!F140</f>
        <v>BBL-bedrijven hebben digitaal inzicht in de aan- en afwezigheid van 'hun' studenten.</v>
      </c>
      <c r="F143" s="39">
        <f>IF(Vragenlijst!G140="","",Vragenlijst!G140)</f>
      </c>
      <c r="G143" s="40">
        <f>IF(Vragenlijst!H140="","",Vragenlijst!H140)</f>
      </c>
      <c r="H143" s="41">
        <f>IF(Vragenlijst!I140="","",Vragenlijst!I140)</f>
      </c>
      <c r="I143" s="198"/>
      <c r="J143" s="213"/>
      <c r="K143" s="157">
        <f>IF(Vragenlijst!L140="","",Vragenlijst!L140)</f>
      </c>
      <c r="L143" s="158">
        <f>IF(Vragenlijst!M140="","",Vragenlijst!M140)</f>
        <v>3</v>
      </c>
      <c r="M143" s="159">
        <f>IF(Vragenlijst!N140="","",Vragenlijst!N140)</f>
        <v>0</v>
      </c>
      <c r="N143" s="159">
        <f>IF(Vragenlijst!O140="","",Vragenlijst!O140)</f>
        <v>1</v>
      </c>
      <c r="O143" s="159">
        <f>IF(Vragenlijst!P140="","",Vragenlijst!P140)</f>
        <v>2</v>
      </c>
      <c r="R143" s="162">
        <f t="shared" si="95"/>
      </c>
      <c r="S143" s="162">
        <f t="shared" si="95"/>
      </c>
      <c r="T143" s="162">
        <f t="shared" si="95"/>
      </c>
      <c r="U143" s="163">
        <f t="shared" si="96"/>
        <v>0</v>
      </c>
      <c r="V143" s="159">
        <f>IF(Vragenlijst!W140="","",Vragenlijst!W140)</f>
        <v>0</v>
      </c>
      <c r="X143" s="157">
        <f t="shared" si="97"/>
      </c>
      <c r="Y143" s="161">
        <f t="shared" si="98"/>
        <v>2</v>
      </c>
      <c r="Z143" s="161">
        <f t="shared" si="99"/>
        <v>0</v>
      </c>
      <c r="AB143" s="161" t="str">
        <f t="shared" si="100"/>
        <v>+</v>
      </c>
      <c r="AC143" s="161" t="str">
        <f t="shared" si="101"/>
        <v>+</v>
      </c>
      <c r="AD143" s="161" t="str">
        <f t="shared" si="102"/>
        <v>+</v>
      </c>
      <c r="AE143" s="161" t="str">
        <f t="shared" si="103"/>
        <v>+</v>
      </c>
    </row>
    <row r="144" spans="3:31" ht="16.5" thickBot="1">
      <c r="C144" s="190">
        <f t="shared" si="104"/>
        <v>109</v>
      </c>
      <c r="D144" s="196" t="str">
        <f t="shared" si="94"/>
        <v>x</v>
      </c>
      <c r="E144" s="197" t="str">
        <f>Vragenlijst!F141</f>
        <v>Aanwezigheid BPV wordt als integraal onderdeel van de AAR geregistreerd.</v>
      </c>
      <c r="F144" s="39">
        <f>IF(Vragenlijst!G141="","",Vragenlijst!G141)</f>
      </c>
      <c r="G144" s="40">
        <f>IF(Vragenlijst!H141="","",Vragenlijst!H141)</f>
      </c>
      <c r="H144" s="41">
        <f>IF(Vragenlijst!I141="","",Vragenlijst!I141)</f>
      </c>
      <c r="I144" s="198"/>
      <c r="K144" s="157">
        <f>IF(Vragenlijst!L141="","",Vragenlijst!L141)</f>
      </c>
      <c r="L144" s="158">
        <f>IF(Vragenlijst!M141="","",Vragenlijst!M141)</f>
        <v>3</v>
      </c>
      <c r="M144" s="159">
        <f>IF(Vragenlijst!N141="","",Vragenlijst!N141)</f>
        <v>0</v>
      </c>
      <c r="N144" s="159">
        <f>IF(Vragenlijst!O141="","",Vragenlijst!O141)</f>
        <v>1</v>
      </c>
      <c r="O144" s="159">
        <f>IF(Vragenlijst!P141="","",Vragenlijst!P141)</f>
        <v>2</v>
      </c>
      <c r="R144" s="162">
        <f t="shared" si="95"/>
      </c>
      <c r="S144" s="162">
        <f t="shared" si="95"/>
      </c>
      <c r="T144" s="162">
        <f t="shared" si="95"/>
      </c>
      <c r="U144" s="163">
        <f t="shared" si="96"/>
        <v>0</v>
      </c>
      <c r="V144" s="159">
        <f>IF(Vragenlijst!W141="","",Vragenlijst!W141)</f>
        <v>0</v>
      </c>
      <c r="X144" s="157">
        <f t="shared" si="97"/>
      </c>
      <c r="Y144" s="161">
        <f t="shared" si="98"/>
        <v>2</v>
      </c>
      <c r="Z144" s="161">
        <f t="shared" si="99"/>
        <v>0</v>
      </c>
      <c r="AB144" s="161" t="str">
        <f t="shared" si="100"/>
        <v>+</v>
      </c>
      <c r="AC144" s="161" t="str">
        <f t="shared" si="101"/>
        <v>+</v>
      </c>
      <c r="AD144" s="161" t="str">
        <f t="shared" si="102"/>
        <v>+</v>
      </c>
      <c r="AE144" s="161" t="str">
        <f t="shared" si="103"/>
        <v>+</v>
      </c>
    </row>
    <row r="145" spans="3:31" ht="30.75" thickBot="1">
      <c r="C145" s="190">
        <f t="shared" si="104"/>
        <v>110</v>
      </c>
      <c r="D145" s="196" t="str">
        <f t="shared" si="94"/>
        <v>x</v>
      </c>
      <c r="E145" s="197" t="str">
        <f>Vragenlijst!F142</f>
        <v>Aanwezigheid wordt automatisch geregistreerd op basis van localisatie van mobile devices.</v>
      </c>
      <c r="F145" s="39">
        <f>IF(Vragenlijst!G142="","",Vragenlijst!G142)</f>
      </c>
      <c r="G145" s="40">
        <f>IF(Vragenlijst!H142="","",Vragenlijst!H142)</f>
      </c>
      <c r="H145" s="41">
        <f>IF(Vragenlijst!I142="","",Vragenlijst!I142)</f>
      </c>
      <c r="I145" s="198"/>
      <c r="K145" s="157">
        <f>IF(Vragenlijst!L142="","",Vragenlijst!L142)</f>
      </c>
      <c r="L145" s="158">
        <f>IF(Vragenlijst!M142="","",Vragenlijst!M142)</f>
        <v>4</v>
      </c>
      <c r="M145" s="159">
        <f>IF(Vragenlijst!N142="","",Vragenlijst!N142)</f>
        <v>0</v>
      </c>
      <c r="N145" s="159">
        <f>IF(Vragenlijst!O142="","",Vragenlijst!O142)</f>
        <v>3</v>
      </c>
      <c r="O145" s="159">
        <f>IF(Vragenlijst!P142="","",Vragenlijst!P142)</f>
        <v>6</v>
      </c>
      <c r="R145" s="162">
        <f t="shared" si="95"/>
      </c>
      <c r="S145" s="162">
        <f t="shared" si="95"/>
      </c>
      <c r="T145" s="162">
        <f t="shared" si="95"/>
      </c>
      <c r="U145" s="163">
        <f t="shared" si="96"/>
        <v>0</v>
      </c>
      <c r="V145" s="159">
        <f>IF(Vragenlijst!W142="","",Vragenlijst!W142)</f>
        <v>0</v>
      </c>
      <c r="X145" s="157">
        <f t="shared" si="97"/>
      </c>
      <c r="Y145" s="161">
        <f t="shared" si="98"/>
        <v>2</v>
      </c>
      <c r="Z145" s="161">
        <f t="shared" si="99"/>
        <v>0</v>
      </c>
      <c r="AB145" s="161" t="str">
        <f t="shared" si="100"/>
        <v>+</v>
      </c>
      <c r="AC145" s="161" t="str">
        <f t="shared" si="101"/>
        <v>+</v>
      </c>
      <c r="AD145" s="161" t="str">
        <f t="shared" si="102"/>
        <v>+</v>
      </c>
      <c r="AE145" s="161" t="str">
        <f t="shared" si="103"/>
        <v>+</v>
      </c>
    </row>
    <row r="146" spans="3:31" s="210" customFormat="1" ht="16.5" thickBot="1">
      <c r="C146" s="190"/>
      <c r="D146" s="199"/>
      <c r="E146" s="214"/>
      <c r="F146" s="28"/>
      <c r="G146" s="28"/>
      <c r="H146" s="28"/>
      <c r="I146" s="201"/>
      <c r="J146" s="202"/>
      <c r="K146" s="203">
        <f>IF(Vragenlijst!L143="","",Vragenlijst!L143)</f>
      </c>
      <c r="L146" s="204">
        <f>IF(Vragenlijst!M143="","",Vragenlijst!M143)</f>
      </c>
      <c r="M146" s="205">
        <f>IF(Vragenlijst!N143="","",Vragenlijst!N143)</f>
      </c>
      <c r="N146" s="205">
        <f>IF(Vragenlijst!O143="","",Vragenlijst!O143)</f>
      </c>
      <c r="O146" s="205">
        <f>IF(Vragenlijst!P143="","",Vragenlijst!P143)</f>
      </c>
      <c r="P146" s="206"/>
      <c r="Q146" s="207"/>
      <c r="R146" s="208"/>
      <c r="S146" s="208"/>
      <c r="T146" s="208"/>
      <c r="U146" s="209"/>
      <c r="V146" s="159">
        <f>IF(Vragenlijst!W143="","",Vragenlijst!W143)</f>
        <v>0</v>
      </c>
      <c r="W146" s="207"/>
      <c r="X146" s="203"/>
      <c r="Y146" s="207"/>
      <c r="Z146" s="207"/>
      <c r="AA146" s="207"/>
      <c r="AB146" s="207"/>
      <c r="AC146" s="207"/>
      <c r="AD146" s="207"/>
      <c r="AE146" s="207"/>
    </row>
    <row r="147" spans="3:31" ht="18.75" thickBot="1">
      <c r="C147" s="190"/>
      <c r="D147" s="190"/>
      <c r="E147" s="215" t="str">
        <f>Vragenlijst!F144&amp;"  (maturityniveau "&amp;Vragenlijst!D144&amp;")"</f>
        <v>Aantonen competenties &amp; kennis  (maturityniveau 0)</v>
      </c>
      <c r="F147" s="216"/>
      <c r="G147" s="217"/>
      <c r="H147" s="218"/>
      <c r="I147" s="24"/>
      <c r="J147" s="192"/>
      <c r="K147" s="193">
        <f>IF(Vragenlijst!L144="","",Vragenlijst!L144)</f>
      </c>
      <c r="L147" s="193">
        <f>IF(Vragenlijst!M144="","",Vragenlijst!M144)</f>
      </c>
      <c r="M147" s="193">
        <f>IF(Vragenlijst!N144="","",Vragenlijst!N144)</f>
        <v>0</v>
      </c>
      <c r="N147" s="193">
        <f>IF(Vragenlijst!O144="","",Vragenlijst!O144)</f>
        <v>3</v>
      </c>
      <c r="O147" s="193">
        <f>IF(Vragenlijst!P144="","",Vragenlijst!P144)</f>
        <v>17</v>
      </c>
      <c r="R147" s="162">
        <f>SUM(R148:T158)</f>
        <v>0</v>
      </c>
      <c r="S147" s="162">
        <v>11</v>
      </c>
      <c r="T147" s="162">
        <f>IF(ISBLANK(I147),"",O147)</f>
      </c>
      <c r="V147" s="159">
        <f>IF(Vragenlijst!W144="","",Vragenlijst!W144)</f>
        <v>0</v>
      </c>
      <c r="X147" s="157">
        <f>IF(Z147=0,"",IF(G147&lt;&gt;"",IF(OR(L147=1,L147&gt;Y147),"",0),IF(AND(H147&lt;&gt;"",L147&gt;1),L147-1,IF(AND(AND(I147&lt;&gt;"",L147&lt;Y147),L147&gt;1),Y147,L147))))</f>
      </c>
      <c r="Y147" s="194">
        <f>IF($Y$9&gt;0,$Y$9,IF(S147&lt;&gt;Z147,0,IF(R147&lt;0,1,IF(R147&lt;N147,2,IF(R147&lt;O147,3,4)))))</f>
        <v>0</v>
      </c>
      <c r="Z147" s="161">
        <f>SUM(Z148:Z158)</f>
        <v>0</v>
      </c>
      <c r="AB147" s="161" t="str">
        <f>IF(X147=Y147,F147,"+")</f>
        <v>+</v>
      </c>
      <c r="AC147" s="161" t="str">
        <f>IF(X147=Y147-1,F147,"+")</f>
        <v>+</v>
      </c>
      <c r="AD147" s="161" t="str">
        <f>IF(AND(X147=Y147+1,V147=U147),F147,"+")</f>
        <v>+</v>
      </c>
      <c r="AE147" s="161" t="str">
        <f>IF(V147&lt;&gt;U147,F147,"+")</f>
        <v>+</v>
      </c>
    </row>
    <row r="148" spans="3:31" ht="30.75" thickBot="1">
      <c r="C148" s="190">
        <f>C145+1</f>
        <v>111</v>
      </c>
      <c r="D148" s="196" t="str">
        <f aca="true" t="shared" si="105" ref="D148:D158">IF(E148=AE148,K148,"x")</f>
        <v>x</v>
      </c>
      <c r="E148" s="197" t="str">
        <f>Vragenlijst!F145</f>
        <v>Toetsen en examens van alle opleidingen zijn vastgelegd in een Programma voor Toetsen en Examinering of OER.</v>
      </c>
      <c r="F148" s="39">
        <f>IF(Vragenlijst!G145="","",Vragenlijst!G145)</f>
      </c>
      <c r="G148" s="40">
        <f>IF(Vragenlijst!H145="","",Vragenlijst!H145)</f>
      </c>
      <c r="H148" s="41">
        <f>IF(Vragenlijst!I145="","",Vragenlijst!I145)</f>
      </c>
      <c r="I148" s="198"/>
      <c r="K148" s="157">
        <f>IF(Vragenlijst!L145="","",Vragenlijst!L145)</f>
      </c>
      <c r="L148" s="158">
        <f>IF(Vragenlijst!M145="","",Vragenlijst!M145)</f>
        <v>2</v>
      </c>
      <c r="M148" s="159">
        <f>IF(Vragenlijst!N145="","",Vragenlijst!N145)</f>
        <v>-2</v>
      </c>
      <c r="N148" s="159">
        <f>IF(Vragenlijst!O145="","",Vragenlijst!O145)</f>
        <v>0</v>
      </c>
      <c r="O148" s="159">
        <f>IF(Vragenlijst!P145="","",Vragenlijst!P145)</f>
        <v>0</v>
      </c>
      <c r="R148" s="162">
        <f aca="true" t="shared" si="106" ref="R148:T158">IF(F148="","",M148)</f>
      </c>
      <c r="S148" s="162">
        <f t="shared" si="106"/>
      </c>
      <c r="T148" s="162">
        <f t="shared" si="106"/>
      </c>
      <c r="U148" s="163">
        <f aca="true" t="shared" si="107" ref="U148:U153">SUM(R148:T148)</f>
        <v>0</v>
      </c>
      <c r="V148" s="159">
        <f>IF(Vragenlijst!W145="","",Vragenlijst!W145)</f>
        <v>0</v>
      </c>
      <c r="X148" s="157">
        <f aca="true" t="shared" si="108" ref="X148:X173">IF(Z148=0,"",IF(F148&lt;&gt;"",IF(OR(L148=1,L148&gt;Y148),"",0),IF(AND(G148&lt;&gt;"",L148&gt;1),L148-1,IF(AND(AND(H148&lt;&gt;"",L148&lt;Y148),L148&gt;1),Y148,L148))))</f>
      </c>
      <c r="Y148" s="161">
        <f aca="true" t="shared" si="109" ref="Y148:Y158">IF($Y$9=1,$Y$9,MAX(2,Y147))</f>
        <v>2</v>
      </c>
      <c r="Z148" s="161">
        <f t="shared" si="99"/>
        <v>0</v>
      </c>
      <c r="AB148" s="161" t="str">
        <f aca="true" t="shared" si="110" ref="AB148:AB153">IF(X148=Y148,E148,"+")</f>
        <v>+</v>
      </c>
      <c r="AC148" s="161" t="str">
        <f aca="true" t="shared" si="111" ref="AC148:AC196">IF(X148=Y148-1,E148,"+")</f>
        <v>+</v>
      </c>
      <c r="AD148" s="161" t="str">
        <f aca="true" t="shared" si="112" ref="AD148:AD153">IF(AND(X148=Y148+1,V148=U148),E148,"+")</f>
        <v>+</v>
      </c>
      <c r="AE148" s="161" t="str">
        <f aca="true" t="shared" si="113" ref="AE148:AE153">IF(V148&lt;&gt;U148,E148,"+")</f>
        <v>+</v>
      </c>
    </row>
    <row r="149" spans="3:31" ht="16.5" thickBot="1">
      <c r="C149" s="190">
        <f t="shared" si="104"/>
        <v>112</v>
      </c>
      <c r="D149" s="196" t="str">
        <f t="shared" si="105"/>
        <v>x</v>
      </c>
      <c r="E149" s="197" t="str">
        <f>Vragenlijst!F146</f>
        <v>Toetsen en examens zijn voor een heel schooljaar vooruit gepland.</v>
      </c>
      <c r="F149" s="39">
        <f>IF(Vragenlijst!G146="","",Vragenlijst!G146)</f>
      </c>
      <c r="G149" s="40">
        <f>IF(Vragenlijst!H146="","",Vragenlijst!H146)</f>
      </c>
      <c r="H149" s="41">
        <f>IF(Vragenlijst!I146="","",Vragenlijst!I146)</f>
      </c>
      <c r="I149" s="198"/>
      <c r="K149" s="157">
        <f>IF(Vragenlijst!L146="","",Vragenlijst!L146)</f>
      </c>
      <c r="L149" s="158">
        <f>IF(Vragenlijst!M146="","",Vragenlijst!M146)</f>
        <v>2</v>
      </c>
      <c r="M149" s="159">
        <f>IF(Vragenlijst!N146="","",Vragenlijst!N146)</f>
        <v>0</v>
      </c>
      <c r="N149" s="159">
        <f>IF(Vragenlijst!O146="","",Vragenlijst!O146)</f>
        <v>0</v>
      </c>
      <c r="O149" s="159">
        <f>IF(Vragenlijst!P146="","",Vragenlijst!P146)</f>
        <v>0</v>
      </c>
      <c r="R149" s="162">
        <f t="shared" si="106"/>
      </c>
      <c r="S149" s="162">
        <f t="shared" si="106"/>
      </c>
      <c r="T149" s="162">
        <f t="shared" si="106"/>
      </c>
      <c r="U149" s="163">
        <f t="shared" si="107"/>
        <v>0</v>
      </c>
      <c r="V149" s="159">
        <f>IF(Vragenlijst!W146="","",Vragenlijst!W146)</f>
        <v>0</v>
      </c>
      <c r="X149" s="157">
        <f t="shared" si="108"/>
      </c>
      <c r="Y149" s="161">
        <f t="shared" si="109"/>
        <v>2</v>
      </c>
      <c r="Z149" s="161">
        <f t="shared" si="99"/>
        <v>0</v>
      </c>
      <c r="AB149" s="161" t="str">
        <f t="shared" si="110"/>
        <v>+</v>
      </c>
      <c r="AC149" s="161" t="str">
        <f t="shared" si="111"/>
        <v>+</v>
      </c>
      <c r="AD149" s="161" t="str">
        <f t="shared" si="112"/>
        <v>+</v>
      </c>
      <c r="AE149" s="161" t="str">
        <f t="shared" si="113"/>
        <v>+</v>
      </c>
    </row>
    <row r="150" spans="3:31" ht="30.75" thickBot="1">
      <c r="C150" s="190">
        <f t="shared" si="104"/>
        <v>113</v>
      </c>
      <c r="D150" s="196" t="str">
        <f t="shared" si="105"/>
        <v>x</v>
      </c>
      <c r="E150" s="197" t="str">
        <f>Vragenlijst!F147</f>
        <v>Moment van toetsing wordt (waar mogelijk) bepaald door de student (in overleg met zijn loopbaanbegeleider).</v>
      </c>
      <c r="F150" s="39">
        <f>IF(Vragenlijst!G147="","",Vragenlijst!G147)</f>
      </c>
      <c r="G150" s="40">
        <f>IF(Vragenlijst!H147="","",Vragenlijst!H147)</f>
      </c>
      <c r="H150" s="41">
        <f>IF(Vragenlijst!I147="","",Vragenlijst!I147)</f>
      </c>
      <c r="I150" s="198"/>
      <c r="K150" s="157">
        <f>IF(Vragenlijst!L147="","",Vragenlijst!L147)</f>
      </c>
      <c r="L150" s="158">
        <f>IF(Vragenlijst!M147="","",Vragenlijst!M147)</f>
        <v>3</v>
      </c>
      <c r="M150" s="159">
        <f>IF(Vragenlijst!N147="","",Vragenlijst!N147)</f>
        <v>0</v>
      </c>
      <c r="N150" s="159">
        <f>IF(Vragenlijst!O147="","",Vragenlijst!O147)</f>
        <v>1</v>
      </c>
      <c r="O150" s="159">
        <f>IF(Vragenlijst!P147="","",Vragenlijst!P147)</f>
        <v>2</v>
      </c>
      <c r="R150" s="162">
        <f t="shared" si="106"/>
      </c>
      <c r="S150" s="162">
        <f t="shared" si="106"/>
      </c>
      <c r="T150" s="162">
        <f t="shared" si="106"/>
      </c>
      <c r="U150" s="163">
        <f t="shared" si="107"/>
        <v>0</v>
      </c>
      <c r="V150" s="159">
        <f>IF(Vragenlijst!W147="","",Vragenlijst!W147)</f>
        <v>0</v>
      </c>
      <c r="X150" s="157">
        <f t="shared" si="108"/>
      </c>
      <c r="Y150" s="161">
        <f t="shared" si="109"/>
        <v>2</v>
      </c>
      <c r="Z150" s="161">
        <f t="shared" si="99"/>
        <v>0</v>
      </c>
      <c r="AB150" s="161" t="str">
        <f t="shared" si="110"/>
        <v>+</v>
      </c>
      <c r="AC150" s="161" t="str">
        <f t="shared" si="111"/>
        <v>+</v>
      </c>
      <c r="AD150" s="161" t="str">
        <f t="shared" si="112"/>
        <v>+</v>
      </c>
      <c r="AE150" s="161" t="str">
        <f t="shared" si="113"/>
        <v>+</v>
      </c>
    </row>
    <row r="151" spans="3:31" ht="16.5" thickBot="1">
      <c r="C151" s="190">
        <f t="shared" si="104"/>
        <v>114</v>
      </c>
      <c r="D151" s="196" t="str">
        <f t="shared" si="105"/>
        <v>x</v>
      </c>
      <c r="E151" s="197" t="str">
        <f>Vragenlijst!F148</f>
        <v>Toets- en examenresultaten zijn digitaal beschikbaar voor alle betrokkenen.</v>
      </c>
      <c r="F151" s="39">
        <f>IF(Vragenlijst!G148="","",Vragenlijst!G148)</f>
      </c>
      <c r="G151" s="40">
        <f>IF(Vragenlijst!H148="","",Vragenlijst!H148)</f>
      </c>
      <c r="H151" s="41">
        <f>IF(Vragenlijst!I148="","",Vragenlijst!I148)</f>
      </c>
      <c r="I151" s="198"/>
      <c r="K151" s="157">
        <f>IF(Vragenlijst!L148="","",Vragenlijst!L148)</f>
      </c>
      <c r="L151" s="158">
        <f>IF(Vragenlijst!M148="","",Vragenlijst!M148)</f>
        <v>2</v>
      </c>
      <c r="M151" s="159">
        <f>IF(Vragenlijst!N148="","",Vragenlijst!N148)</f>
        <v>-1</v>
      </c>
      <c r="N151" s="159">
        <f>IF(Vragenlijst!O148="","",Vragenlijst!O148)</f>
        <v>0</v>
      </c>
      <c r="O151" s="159">
        <f>IF(Vragenlijst!P148="","",Vragenlijst!P148)</f>
        <v>0</v>
      </c>
      <c r="R151" s="162">
        <f t="shared" si="106"/>
      </c>
      <c r="S151" s="162">
        <f t="shared" si="106"/>
      </c>
      <c r="T151" s="162">
        <f t="shared" si="106"/>
      </c>
      <c r="U151" s="163">
        <f t="shared" si="107"/>
        <v>0</v>
      </c>
      <c r="V151" s="159">
        <f>IF(Vragenlijst!W148="","",Vragenlijst!W148)</f>
        <v>0</v>
      </c>
      <c r="X151" s="157">
        <f t="shared" si="108"/>
      </c>
      <c r="Y151" s="161">
        <f t="shared" si="109"/>
        <v>2</v>
      </c>
      <c r="Z151" s="161">
        <f t="shared" si="99"/>
        <v>0</v>
      </c>
      <c r="AB151" s="161" t="str">
        <f t="shared" si="110"/>
        <v>+</v>
      </c>
      <c r="AC151" s="161" t="str">
        <f t="shared" si="111"/>
        <v>+</v>
      </c>
      <c r="AD151" s="161" t="str">
        <f t="shared" si="112"/>
        <v>+</v>
      </c>
      <c r="AE151" s="161" t="str">
        <f t="shared" si="113"/>
        <v>+</v>
      </c>
    </row>
    <row r="152" spans="3:31" ht="30.75" thickBot="1">
      <c r="C152" s="190">
        <f t="shared" si="104"/>
        <v>115</v>
      </c>
      <c r="D152" s="196" t="str">
        <f t="shared" si="105"/>
        <v>x</v>
      </c>
      <c r="E152" s="197" t="str">
        <f>Vragenlijst!F149</f>
        <v>Voortgang van een studenten kan worden vastgesteld ten opzichte van een nominale voortgang.</v>
      </c>
      <c r="F152" s="39">
        <f>IF(Vragenlijst!G149="","",Vragenlijst!G149)</f>
      </c>
      <c r="G152" s="40">
        <f>IF(Vragenlijst!H149="","",Vragenlijst!H149)</f>
      </c>
      <c r="H152" s="41">
        <f>IF(Vragenlijst!I149="","",Vragenlijst!I149)</f>
      </c>
      <c r="I152" s="198"/>
      <c r="K152" s="157">
        <f>IF(Vragenlijst!L149="","",Vragenlijst!L149)</f>
      </c>
      <c r="L152" s="158">
        <f>IF(Vragenlijst!M149="","",Vragenlijst!M149)</f>
        <v>3</v>
      </c>
      <c r="M152" s="159">
        <f>IF(Vragenlijst!N149="","",Vragenlijst!N149)</f>
        <v>0</v>
      </c>
      <c r="N152" s="159">
        <f>IF(Vragenlijst!O149="","",Vragenlijst!O149)</f>
        <v>1</v>
      </c>
      <c r="O152" s="159">
        <f>IF(Vragenlijst!P149="","",Vragenlijst!P149)</f>
        <v>2</v>
      </c>
      <c r="R152" s="162">
        <f t="shared" si="106"/>
      </c>
      <c r="S152" s="162">
        <f t="shared" si="106"/>
      </c>
      <c r="T152" s="162">
        <f t="shared" si="106"/>
      </c>
      <c r="U152" s="163">
        <f t="shared" si="107"/>
        <v>0</v>
      </c>
      <c r="V152" s="159">
        <f>IF(Vragenlijst!W149="","",Vragenlijst!W149)</f>
        <v>0</v>
      </c>
      <c r="X152" s="157">
        <f t="shared" si="108"/>
      </c>
      <c r="Y152" s="161">
        <f t="shared" si="109"/>
        <v>2</v>
      </c>
      <c r="Z152" s="161">
        <f t="shared" si="99"/>
        <v>0</v>
      </c>
      <c r="AB152" s="161" t="str">
        <f t="shared" si="110"/>
        <v>+</v>
      </c>
      <c r="AC152" s="161" t="str">
        <f t="shared" si="111"/>
        <v>+</v>
      </c>
      <c r="AD152" s="161" t="str">
        <f t="shared" si="112"/>
        <v>+</v>
      </c>
      <c r="AE152" s="161" t="str">
        <f t="shared" si="113"/>
        <v>+</v>
      </c>
    </row>
    <row r="153" spans="3:31" ht="30.75" thickBot="1">
      <c r="C153" s="190">
        <f t="shared" si="104"/>
        <v>116</v>
      </c>
      <c r="D153" s="196" t="str">
        <f t="shared" si="105"/>
        <v>x</v>
      </c>
      <c r="E153" s="197" t="str">
        <f>Vragenlijst!F150</f>
        <v>Bij toetsing wordt automatisch rekening gehouden met leerbeperkingen (bijv dyslexie, slechtziendheid).</v>
      </c>
      <c r="F153" s="39">
        <f>IF(Vragenlijst!G150="","",Vragenlijst!G150)</f>
      </c>
      <c r="G153" s="40">
        <f>IF(Vragenlijst!H150="","",Vragenlijst!H150)</f>
      </c>
      <c r="H153" s="41">
        <f>IF(Vragenlijst!I150="","",Vragenlijst!I150)</f>
      </c>
      <c r="I153" s="198"/>
      <c r="K153" s="157">
        <f>IF(Vragenlijst!L150="","",Vragenlijst!L150)</f>
        <v>34</v>
      </c>
      <c r="L153" s="158">
        <f>IF(Vragenlijst!M150="","",Vragenlijst!M150)</f>
        <v>2</v>
      </c>
      <c r="M153" s="159">
        <f>IF(Vragenlijst!N150="","",Vragenlijst!N150)</f>
        <v>-2</v>
      </c>
      <c r="N153" s="159">
        <f>IF(Vragenlijst!O150="","",Vragenlijst!O150)</f>
        <v>-1</v>
      </c>
      <c r="O153" s="159">
        <f>IF(Vragenlijst!P150="","",Vragenlijst!P150)</f>
        <v>0</v>
      </c>
      <c r="R153" s="162">
        <f t="shared" si="106"/>
      </c>
      <c r="S153" s="162">
        <f t="shared" si="106"/>
      </c>
      <c r="T153" s="162">
        <f t="shared" si="106"/>
      </c>
      <c r="U153" s="163">
        <f t="shared" si="107"/>
        <v>0</v>
      </c>
      <c r="V153" s="159">
        <f>IF(Vragenlijst!W150="","",Vragenlijst!W150)</f>
        <v>0</v>
      </c>
      <c r="X153" s="157">
        <f t="shared" si="108"/>
      </c>
      <c r="Y153" s="161">
        <f t="shared" si="109"/>
        <v>2</v>
      </c>
      <c r="Z153" s="161">
        <f t="shared" si="99"/>
        <v>0</v>
      </c>
      <c r="AB153" s="161" t="str">
        <f t="shared" si="110"/>
        <v>+</v>
      </c>
      <c r="AC153" s="161" t="str">
        <f t="shared" si="111"/>
        <v>+</v>
      </c>
      <c r="AD153" s="161" t="str">
        <f t="shared" si="112"/>
        <v>+</v>
      </c>
      <c r="AE153" s="161" t="str">
        <f t="shared" si="113"/>
        <v>+</v>
      </c>
    </row>
    <row r="154" spans="3:31" ht="30.75" thickBot="1">
      <c r="C154" s="190">
        <f t="shared" si="104"/>
        <v>117</v>
      </c>
      <c r="D154" s="196" t="str">
        <f t="shared" si="105"/>
        <v>x</v>
      </c>
      <c r="E154" s="197" t="str">
        <f>Vragenlijst!F151</f>
        <v>Toetsen en examens kunnen tijd- en plaatsonafhankelijk worden afgenomen met ICT-voorzieningen.</v>
      </c>
      <c r="F154" s="39">
        <f>IF(Vragenlijst!G151="","",Vragenlijst!G151)</f>
      </c>
      <c r="G154" s="40">
        <f>IF(Vragenlijst!H151="","",Vragenlijst!H151)</f>
      </c>
      <c r="H154" s="41">
        <f>IF(Vragenlijst!I151="","",Vragenlijst!I151)</f>
      </c>
      <c r="I154" s="198"/>
      <c r="K154" s="157">
        <f>IF(Vragenlijst!L151="","",Vragenlijst!L151)</f>
      </c>
      <c r="L154" s="158">
        <f>IF(Vragenlijst!M151="","",Vragenlijst!M151)</f>
        <v>4</v>
      </c>
      <c r="M154" s="159">
        <f>IF(Vragenlijst!N151="","",Vragenlijst!N151)</f>
        <v>0</v>
      </c>
      <c r="N154" s="159">
        <f>IF(Vragenlijst!O151="","",Vragenlijst!O151)</f>
        <v>3</v>
      </c>
      <c r="O154" s="159">
        <f>IF(Vragenlijst!P151="","",Vragenlijst!P151)</f>
        <v>6</v>
      </c>
      <c r="R154" s="162">
        <f t="shared" si="106"/>
      </c>
      <c r="S154" s="162">
        <f t="shared" si="106"/>
      </c>
      <c r="T154" s="162">
        <f t="shared" si="106"/>
      </c>
      <c r="U154" s="163">
        <f aca="true" t="shared" si="114" ref="U154:U196">SUM(R154:T154)</f>
        <v>0</v>
      </c>
      <c r="V154" s="159">
        <f>IF(Vragenlijst!W151="","",Vragenlijst!W151)</f>
        <v>0</v>
      </c>
      <c r="X154" s="157">
        <f t="shared" si="108"/>
      </c>
      <c r="Y154" s="161">
        <f t="shared" si="109"/>
        <v>2</v>
      </c>
      <c r="Z154" s="161">
        <f t="shared" si="99"/>
        <v>0</v>
      </c>
      <c r="AB154" s="161" t="str">
        <f aca="true" t="shared" si="115" ref="AB154:AB196">IF(X154=Y154,E154,"+")</f>
        <v>+</v>
      </c>
      <c r="AC154" s="161" t="str">
        <f t="shared" si="111"/>
        <v>+</v>
      </c>
      <c r="AD154" s="161" t="str">
        <f aca="true" t="shared" si="116" ref="AD154:AD196">IF(AND(X154=Y154+1,V154=U154),E154,"+")</f>
        <v>+</v>
      </c>
      <c r="AE154" s="161" t="str">
        <f aca="true" t="shared" si="117" ref="AE154:AE196">IF(V154&lt;&gt;U154,E154,"+")</f>
        <v>+</v>
      </c>
    </row>
    <row r="155" spans="3:31" ht="16.5" thickBot="1">
      <c r="C155" s="190">
        <f t="shared" si="104"/>
        <v>118</v>
      </c>
      <c r="D155" s="196" t="str">
        <f t="shared" si="105"/>
        <v>x</v>
      </c>
      <c r="E155" s="197" t="str">
        <f>Vragenlijst!F152</f>
        <v>Voor enkele vakken is het mogelijk om een EVC te verwerven.</v>
      </c>
      <c r="F155" s="39">
        <f>IF(Vragenlijst!G152="","",Vragenlijst!G152)</f>
      </c>
      <c r="G155" s="40">
        <f>IF(Vragenlijst!H152="","",Vragenlijst!H152)</f>
      </c>
      <c r="H155" s="41">
        <f>IF(Vragenlijst!I152="","",Vragenlijst!I152)</f>
      </c>
      <c r="I155" s="198"/>
      <c r="K155" s="157">
        <f>IF(Vragenlijst!L152="","",Vragenlijst!L152)</f>
      </c>
      <c r="L155" s="158">
        <f>IF(Vragenlijst!M152="","",Vragenlijst!M152)</f>
        <v>3</v>
      </c>
      <c r="M155" s="159">
        <f>IF(Vragenlijst!N152="","",Vragenlijst!N152)</f>
        <v>0</v>
      </c>
      <c r="N155" s="159">
        <f>IF(Vragenlijst!O152="","",Vragenlijst!O152)</f>
        <v>1</v>
      </c>
      <c r="O155" s="159">
        <f>IF(Vragenlijst!P152="","",Vragenlijst!P152)</f>
        <v>2</v>
      </c>
      <c r="R155" s="162">
        <f t="shared" si="106"/>
      </c>
      <c r="S155" s="162">
        <f t="shared" si="106"/>
      </c>
      <c r="T155" s="162">
        <f t="shared" si="106"/>
      </c>
      <c r="U155" s="163">
        <f t="shared" si="114"/>
        <v>0</v>
      </c>
      <c r="V155" s="159">
        <f>IF(Vragenlijst!W152="","",Vragenlijst!W152)</f>
        <v>0</v>
      </c>
      <c r="X155" s="157">
        <f t="shared" si="108"/>
      </c>
      <c r="Y155" s="161">
        <f t="shared" si="109"/>
        <v>2</v>
      </c>
      <c r="Z155" s="161">
        <f t="shared" si="99"/>
        <v>0</v>
      </c>
      <c r="AB155" s="161" t="str">
        <f t="shared" si="115"/>
        <v>+</v>
      </c>
      <c r="AC155" s="161" t="str">
        <f t="shared" si="111"/>
        <v>+</v>
      </c>
      <c r="AD155" s="161" t="str">
        <f t="shared" si="116"/>
        <v>+</v>
      </c>
      <c r="AE155" s="161" t="str">
        <f t="shared" si="117"/>
        <v>+</v>
      </c>
    </row>
    <row r="156" spans="3:31" ht="30.75" thickBot="1">
      <c r="C156" s="190">
        <f t="shared" si="104"/>
        <v>119</v>
      </c>
      <c r="D156" s="196" t="str">
        <f t="shared" si="105"/>
        <v>x</v>
      </c>
      <c r="E156" s="197" t="str">
        <f>Vragenlijst!F153</f>
        <v>Elke opleiding start met het vaststellen van EVC's voordat het leertraject wordt bepaald. </v>
      </c>
      <c r="F156" s="39">
        <f>IF(Vragenlijst!G153="","",Vragenlijst!G153)</f>
      </c>
      <c r="G156" s="40">
        <f>IF(Vragenlijst!H153="","",Vragenlijst!H153)</f>
      </c>
      <c r="H156" s="41">
        <f>IF(Vragenlijst!I153="","",Vragenlijst!I153)</f>
      </c>
      <c r="I156" s="198"/>
      <c r="K156" s="157">
        <f>IF(Vragenlijst!L153="","",Vragenlijst!L153)</f>
      </c>
      <c r="L156" s="158">
        <f>IF(Vragenlijst!M153="","",Vragenlijst!M153)</f>
        <v>4</v>
      </c>
      <c r="M156" s="159">
        <f>IF(Vragenlijst!N153="","",Vragenlijst!N153)</f>
        <v>0</v>
      </c>
      <c r="N156" s="159">
        <f>IF(Vragenlijst!O153="","",Vragenlijst!O153)</f>
        <v>3</v>
      </c>
      <c r="O156" s="159">
        <f>IF(Vragenlijst!P153="","",Vragenlijst!P153)</f>
        <v>6</v>
      </c>
      <c r="R156" s="162">
        <f t="shared" si="106"/>
      </c>
      <c r="S156" s="162">
        <f t="shared" si="106"/>
      </c>
      <c r="T156" s="162">
        <f t="shared" si="106"/>
      </c>
      <c r="U156" s="163">
        <f>SUM(R156:T156)</f>
        <v>0</v>
      </c>
      <c r="V156" s="159">
        <f>IF(Vragenlijst!W153="","",Vragenlijst!W153)</f>
        <v>0</v>
      </c>
      <c r="X156" s="157">
        <f t="shared" si="108"/>
      </c>
      <c r="Y156" s="161">
        <f t="shared" si="109"/>
        <v>2</v>
      </c>
      <c r="Z156" s="161">
        <f t="shared" si="99"/>
        <v>0</v>
      </c>
      <c r="AB156" s="161" t="str">
        <f t="shared" si="115"/>
        <v>+</v>
      </c>
      <c r="AC156" s="161" t="str">
        <f t="shared" si="111"/>
        <v>+</v>
      </c>
      <c r="AD156" s="161" t="str">
        <f t="shared" si="116"/>
        <v>+</v>
      </c>
      <c r="AE156" s="161" t="str">
        <f t="shared" si="117"/>
        <v>+</v>
      </c>
    </row>
    <row r="157" spans="3:31" ht="30.75" thickBot="1">
      <c r="C157" s="190">
        <f t="shared" si="104"/>
        <v>120</v>
      </c>
      <c r="D157" s="196" t="str">
        <f t="shared" si="105"/>
        <v>x</v>
      </c>
      <c r="E157" s="197" t="str">
        <f>Vragenlijst!F154</f>
        <v>Toetsen en examens kunnen door middel van simulaties en managementgames worden afgenomen.</v>
      </c>
      <c r="F157" s="39">
        <f>IF(Vragenlijst!G154="","",Vragenlijst!G154)</f>
      </c>
      <c r="G157" s="40">
        <f>IF(Vragenlijst!H154="","",Vragenlijst!H154)</f>
      </c>
      <c r="H157" s="41">
        <f>IF(Vragenlijst!I154="","",Vragenlijst!I154)</f>
      </c>
      <c r="I157" s="198"/>
      <c r="K157" s="157">
        <f>IF(Vragenlijst!L154="","",Vragenlijst!L154)</f>
      </c>
      <c r="L157" s="158">
        <f>IF(Vragenlijst!M154="","",Vragenlijst!M154)</f>
        <v>4</v>
      </c>
      <c r="M157" s="159">
        <f>IF(Vragenlijst!N154="","",Vragenlijst!N154)</f>
        <v>0</v>
      </c>
      <c r="N157" s="159">
        <f>IF(Vragenlijst!O154="","",Vragenlijst!O154)</f>
        <v>3</v>
      </c>
      <c r="O157" s="159">
        <f>IF(Vragenlijst!P154="","",Vragenlijst!P154)</f>
        <v>6</v>
      </c>
      <c r="R157" s="162">
        <f t="shared" si="106"/>
      </c>
      <c r="S157" s="162">
        <f t="shared" si="106"/>
      </c>
      <c r="T157" s="162">
        <f t="shared" si="106"/>
      </c>
      <c r="U157" s="163">
        <f>SUM(R157:T157)</f>
        <v>0</v>
      </c>
      <c r="V157" s="159">
        <f>IF(Vragenlijst!W154="","",Vragenlijst!W154)</f>
        <v>0</v>
      </c>
      <c r="X157" s="157">
        <f t="shared" si="108"/>
      </c>
      <c r="Y157" s="161">
        <f t="shared" si="109"/>
        <v>2</v>
      </c>
      <c r="Z157" s="161">
        <f t="shared" si="99"/>
        <v>0</v>
      </c>
      <c r="AB157" s="161" t="str">
        <f t="shared" si="115"/>
        <v>+</v>
      </c>
      <c r="AC157" s="161" t="str">
        <f t="shared" si="111"/>
        <v>+</v>
      </c>
      <c r="AD157" s="161" t="str">
        <f t="shared" si="116"/>
        <v>+</v>
      </c>
      <c r="AE157" s="161" t="str">
        <f t="shared" si="117"/>
        <v>+</v>
      </c>
    </row>
    <row r="158" spans="3:31" ht="45.75" thickBot="1">
      <c r="C158" s="190">
        <f t="shared" si="104"/>
        <v>121</v>
      </c>
      <c r="D158" s="196" t="str">
        <f t="shared" si="105"/>
        <v>x</v>
      </c>
      <c r="E158" s="197" t="str">
        <f>Vragenlijst!F155</f>
        <v>Wanneer een student stopt of overstapt naar een andere opleiding wordt gekeken voor welke kwalificatie (welk diploma/certificaat) een student in aanmerking komt op basis van behaalde resultaten en aangetoonde competenties.</v>
      </c>
      <c r="F158" s="39">
        <f>IF(Vragenlijst!G155="","",Vragenlijst!G155)</f>
      </c>
      <c r="G158" s="40">
        <f>IF(Vragenlijst!H155="","",Vragenlijst!H155)</f>
      </c>
      <c r="H158" s="41">
        <f>IF(Vragenlijst!I155="","",Vragenlijst!I155)</f>
      </c>
      <c r="I158" s="198"/>
      <c r="K158" s="157">
        <f>IF(Vragenlijst!L155="","",Vragenlijst!L155)</f>
      </c>
      <c r="L158" s="158">
        <f>IF(Vragenlijst!M155="","",Vragenlijst!M155)</f>
        <v>4</v>
      </c>
      <c r="M158" s="159">
        <f>IF(Vragenlijst!N155="","",Vragenlijst!N155)</f>
        <v>0</v>
      </c>
      <c r="N158" s="159">
        <f>IF(Vragenlijst!O155="","",Vragenlijst!O155)</f>
        <v>3</v>
      </c>
      <c r="O158" s="159">
        <f>IF(Vragenlijst!P155="","",Vragenlijst!P155)</f>
        <v>6</v>
      </c>
      <c r="R158" s="162">
        <f t="shared" si="106"/>
      </c>
      <c r="S158" s="162">
        <f t="shared" si="106"/>
      </c>
      <c r="T158" s="162">
        <f t="shared" si="106"/>
      </c>
      <c r="U158" s="163">
        <f>SUM(R158:T158)</f>
        <v>0</v>
      </c>
      <c r="V158" s="159">
        <f>IF(Vragenlijst!W155="","",Vragenlijst!W155)</f>
        <v>0</v>
      </c>
      <c r="X158" s="157">
        <f t="shared" si="108"/>
      </c>
      <c r="Y158" s="161">
        <f t="shared" si="109"/>
        <v>2</v>
      </c>
      <c r="Z158" s="161">
        <f t="shared" si="99"/>
        <v>0</v>
      </c>
      <c r="AB158" s="161" t="str">
        <f t="shared" si="115"/>
        <v>+</v>
      </c>
      <c r="AC158" s="161" t="str">
        <f>IF(X158&lt;Y158,E158,"+")</f>
        <v>+</v>
      </c>
      <c r="AD158" s="161" t="str">
        <f t="shared" si="116"/>
        <v>+</v>
      </c>
      <c r="AE158" s="161" t="str">
        <f t="shared" si="117"/>
        <v>+</v>
      </c>
    </row>
    <row r="159" spans="3:31" s="210" customFormat="1" ht="16.5" thickBot="1">
      <c r="C159" s="190"/>
      <c r="D159" s="199"/>
      <c r="E159" s="200"/>
      <c r="F159" s="28"/>
      <c r="G159" s="28"/>
      <c r="H159" s="28"/>
      <c r="I159" s="201"/>
      <c r="J159" s="202"/>
      <c r="K159" s="203">
        <f>IF(Vragenlijst!L156="","",Vragenlijst!L156)</f>
      </c>
      <c r="L159" s="204">
        <f>IF(Vragenlijst!M156="","",Vragenlijst!M156)</f>
      </c>
      <c r="M159" s="205">
        <f>IF(Vragenlijst!N156="","",Vragenlijst!N156)</f>
      </c>
      <c r="N159" s="205">
        <f>IF(Vragenlijst!O156="","",Vragenlijst!O156)</f>
      </c>
      <c r="O159" s="205">
        <f>IF(Vragenlijst!P156="","",Vragenlijst!P156)</f>
      </c>
      <c r="P159" s="206"/>
      <c r="Q159" s="207"/>
      <c r="R159" s="208"/>
      <c r="S159" s="208"/>
      <c r="T159" s="208"/>
      <c r="U159" s="209"/>
      <c r="V159" s="159">
        <f>IF(Vragenlijst!W156="","",Vragenlijst!W156)</f>
        <v>0</v>
      </c>
      <c r="W159" s="207"/>
      <c r="X159" s="203"/>
      <c r="Y159" s="207"/>
      <c r="Z159" s="207"/>
      <c r="AA159" s="207"/>
      <c r="AB159" s="207"/>
      <c r="AC159" s="207"/>
      <c r="AD159" s="207"/>
      <c r="AE159" s="207"/>
    </row>
    <row r="160" spans="3:31" ht="18.75" thickBot="1">
      <c r="C160" s="190"/>
      <c r="D160" s="190"/>
      <c r="E160" s="215" t="str">
        <f>Vragenlijst!F157&amp;"  (maturityniveau "&amp;Vragenlijst!D157&amp;")"</f>
        <v>Volgen van de voortgang  (maturityniveau 0)</v>
      </c>
      <c r="F160" s="216"/>
      <c r="G160" s="217"/>
      <c r="H160" s="218"/>
      <c r="I160" s="24"/>
      <c r="J160" s="192"/>
      <c r="K160" s="193">
        <f>IF(Vragenlijst!L157="","",Vragenlijst!L157)</f>
      </c>
      <c r="L160" s="193">
        <f>IF(Vragenlijst!M157="","",Vragenlijst!M157)</f>
      </c>
      <c r="M160" s="193">
        <f>IF(Vragenlijst!N157="","",Vragenlijst!N157)</f>
        <v>0</v>
      </c>
      <c r="N160" s="193">
        <f>IF(Vragenlijst!O157="","",Vragenlijst!O157)</f>
        <v>11</v>
      </c>
      <c r="O160" s="193">
        <f>IF(Vragenlijst!P157="","",Vragenlijst!P157)</f>
        <v>23</v>
      </c>
      <c r="R160" s="162">
        <f>SUM(R161:T173)</f>
        <v>0</v>
      </c>
      <c r="S160" s="162">
        <v>13</v>
      </c>
      <c r="T160" s="162">
        <f>IF(ISBLANK(I160),"",O160)</f>
      </c>
      <c r="V160" s="159">
        <f>IF(Vragenlijst!W157="","",Vragenlijst!W157)</f>
        <v>0</v>
      </c>
      <c r="X160" s="157">
        <f>IF(Z160=0,"",IF(G160&lt;&gt;"",IF(OR(L160=1,L160&gt;Y160),"",0),IF(AND(H160&lt;&gt;"",L160&gt;1),L160-1,IF(AND(AND(I160&lt;&gt;"",L160&lt;Y160),L160&gt;1),Y160,L160))))</f>
      </c>
      <c r="Y160" s="194">
        <f>IF($Y$9&gt;0,$Y$9,IF(S160&lt;&gt;Z160,0,IF(R160&lt;0,1,IF(R160&lt;N160,2,IF(R160&lt;O160,3,4)))))</f>
        <v>0</v>
      </c>
      <c r="Z160" s="161">
        <f>SUM(Z161:Z173)</f>
        <v>0</v>
      </c>
      <c r="AB160" s="161" t="str">
        <f>IF(X160=Y160,F160,"+")</f>
        <v>+</v>
      </c>
      <c r="AC160" s="161" t="str">
        <f>IF(X160=Y160-1,F160,"+")</f>
        <v>+</v>
      </c>
      <c r="AD160" s="161" t="str">
        <f>IF(AND(X160=Y160+1,V160=U160),F160,"+")</f>
        <v>+</v>
      </c>
      <c r="AE160" s="161" t="str">
        <f>IF(V160&lt;&gt;U160,F160,"+")</f>
        <v>+</v>
      </c>
    </row>
    <row r="161" spans="3:31" ht="30.75" thickBot="1">
      <c r="C161" s="190">
        <f>C158+1</f>
        <v>122</v>
      </c>
      <c r="D161" s="196" t="str">
        <f aca="true" t="shared" si="118" ref="D161:D173">IF(E161=AE161,K161,"x")</f>
        <v>x</v>
      </c>
      <c r="E161" s="197" t="str">
        <f>Vragenlijst!F158</f>
        <v>Iedere docent houdt op een eigen manier de studieresultaten bij; alleen kwalificerende resultaten worden bijgehouden in het KRD-systeem.</v>
      </c>
      <c r="F161" s="39">
        <f>IF(Vragenlijst!G158="","",Vragenlijst!G158)</f>
      </c>
      <c r="G161" s="118">
        <f>IF(Vragenlijst!H158="","",Vragenlijst!H158)</f>
      </c>
      <c r="H161" s="41">
        <f>IF(Vragenlijst!I158="","",Vragenlijst!I158)</f>
      </c>
      <c r="I161" s="198"/>
      <c r="K161" s="157">
        <f>IF(Vragenlijst!L158="","",Vragenlijst!L158)</f>
      </c>
      <c r="L161" s="158">
        <f>IF(Vragenlijst!M158="","",Vragenlijst!M158)</f>
        <v>1</v>
      </c>
      <c r="M161" s="159">
        <f>IF(Vragenlijst!N158="","",Vragenlijst!N158)</f>
        <v>0</v>
      </c>
      <c r="N161" s="159">
        <f>IF(Vragenlijst!O158="","",Vragenlijst!O158)</f>
        <v>-2</v>
      </c>
      <c r="O161" s="159">
        <f>IF(Vragenlijst!P158="","",Vragenlijst!P158)</f>
        <v>-2</v>
      </c>
      <c r="R161" s="162">
        <f aca="true" t="shared" si="119" ref="R161:T173">IF(F161="","",M161)</f>
      </c>
      <c r="S161" s="162">
        <f t="shared" si="119"/>
      </c>
      <c r="T161" s="162">
        <f t="shared" si="119"/>
      </c>
      <c r="U161" s="163">
        <f t="shared" si="114"/>
        <v>0</v>
      </c>
      <c r="V161" s="159">
        <f>IF(Vragenlijst!W158="","",Vragenlijst!W158)</f>
        <v>0</v>
      </c>
      <c r="X161" s="157">
        <f t="shared" si="108"/>
      </c>
      <c r="Y161" s="161">
        <f aca="true" t="shared" si="120" ref="Y161:Y173">IF($Y$9=1,$Y$9,MAX(2,Y160))</f>
        <v>2</v>
      </c>
      <c r="Z161" s="161">
        <f t="shared" si="99"/>
        <v>0</v>
      </c>
      <c r="AB161" s="161" t="str">
        <f t="shared" si="115"/>
        <v>+</v>
      </c>
      <c r="AC161" s="161" t="str">
        <f t="shared" si="111"/>
        <v>+</v>
      </c>
      <c r="AD161" s="161" t="str">
        <f t="shared" si="116"/>
        <v>+</v>
      </c>
      <c r="AE161" s="161" t="str">
        <f t="shared" si="117"/>
        <v>+</v>
      </c>
    </row>
    <row r="162" spans="3:31" ht="16.5" thickBot="1">
      <c r="C162" s="190">
        <f t="shared" si="104"/>
        <v>123</v>
      </c>
      <c r="D162" s="196" t="str">
        <f t="shared" si="118"/>
        <v>x</v>
      </c>
      <c r="E162" s="197" t="str">
        <f>Vragenlijst!F159</f>
        <v>Alle summatieve resultaten worden geregistreerd in het KRD-systeem.</v>
      </c>
      <c r="F162" s="39">
        <f>IF(Vragenlijst!G159="","",Vragenlijst!G159)</f>
      </c>
      <c r="G162" s="40">
        <f>IF(Vragenlijst!H159="","",Vragenlijst!H159)</f>
      </c>
      <c r="H162" s="41">
        <f>IF(Vragenlijst!I159="","",Vragenlijst!I159)</f>
      </c>
      <c r="I162" s="198"/>
      <c r="K162" s="157">
        <f>IF(Vragenlijst!L159="","",Vragenlijst!L159)</f>
      </c>
      <c r="L162" s="158">
        <f>IF(Vragenlijst!M159="","",Vragenlijst!M159)</f>
        <v>2</v>
      </c>
      <c r="M162" s="159">
        <f>IF(Vragenlijst!N159="","",Vragenlijst!N159)</f>
        <v>-2</v>
      </c>
      <c r="N162" s="159">
        <f>IF(Vragenlijst!O159="","",Vragenlijst!O159)</f>
        <v>0</v>
      </c>
      <c r="O162" s="159">
        <f>IF(Vragenlijst!P159="","",Vragenlijst!P159)</f>
        <v>0</v>
      </c>
      <c r="R162" s="162">
        <f t="shared" si="119"/>
      </c>
      <c r="S162" s="162">
        <f t="shared" si="119"/>
      </c>
      <c r="T162" s="162">
        <f t="shared" si="119"/>
      </c>
      <c r="U162" s="163">
        <f t="shared" si="114"/>
        <v>0</v>
      </c>
      <c r="V162" s="159">
        <f>IF(Vragenlijst!W159="","",Vragenlijst!W159)</f>
        <v>0</v>
      </c>
      <c r="X162" s="157">
        <f t="shared" si="108"/>
      </c>
      <c r="Y162" s="161">
        <f t="shared" si="120"/>
        <v>2</v>
      </c>
      <c r="Z162" s="161">
        <f t="shared" si="99"/>
        <v>0</v>
      </c>
      <c r="AB162" s="161" t="str">
        <f t="shared" si="115"/>
        <v>+</v>
      </c>
      <c r="AC162" s="161" t="str">
        <f t="shared" si="111"/>
        <v>+</v>
      </c>
      <c r="AD162" s="161" t="str">
        <f t="shared" si="116"/>
        <v>+</v>
      </c>
      <c r="AE162" s="161" t="str">
        <f t="shared" si="117"/>
        <v>+</v>
      </c>
    </row>
    <row r="163" spans="3:31" ht="16.5" thickBot="1">
      <c r="C163" s="190">
        <f t="shared" si="104"/>
        <v>124</v>
      </c>
      <c r="D163" s="196" t="str">
        <f t="shared" si="118"/>
        <v>x</v>
      </c>
      <c r="E163" s="197" t="str">
        <f>Vragenlijst!F160</f>
        <v>Alle formatieve en summatieve resultaten zitten in een centraal volgsysteem.</v>
      </c>
      <c r="F163" s="39">
        <f>IF(Vragenlijst!G160="","",Vragenlijst!G160)</f>
      </c>
      <c r="G163" s="40">
        <f>IF(Vragenlijst!H160="","",Vragenlijst!H160)</f>
      </c>
      <c r="H163" s="41">
        <f>IF(Vragenlijst!I160="","",Vragenlijst!I160)</f>
      </c>
      <c r="I163" s="198"/>
      <c r="K163" s="157">
        <f>IF(Vragenlijst!L160="","",Vragenlijst!L160)</f>
      </c>
      <c r="L163" s="158">
        <f>IF(Vragenlijst!M160="","",Vragenlijst!M160)</f>
        <v>3</v>
      </c>
      <c r="M163" s="159">
        <f>IF(Vragenlijst!N160="","",Vragenlijst!N160)</f>
        <v>0</v>
      </c>
      <c r="N163" s="159">
        <f>IF(Vragenlijst!O160="","",Vragenlijst!O160)</f>
        <v>1</v>
      </c>
      <c r="O163" s="159">
        <f>IF(Vragenlijst!P160="","",Vragenlijst!P160)</f>
        <v>2</v>
      </c>
      <c r="R163" s="162">
        <f t="shared" si="119"/>
      </c>
      <c r="S163" s="162">
        <f t="shared" si="119"/>
      </c>
      <c r="T163" s="162">
        <f t="shared" si="119"/>
      </c>
      <c r="U163" s="163">
        <f t="shared" si="114"/>
        <v>0</v>
      </c>
      <c r="V163" s="159">
        <f>IF(Vragenlijst!W160="","",Vragenlijst!W160)</f>
        <v>0</v>
      </c>
      <c r="X163" s="157">
        <f t="shared" si="108"/>
      </c>
      <c r="Y163" s="161">
        <f t="shared" si="120"/>
        <v>2</v>
      </c>
      <c r="Z163" s="161">
        <f t="shared" si="99"/>
        <v>0</v>
      </c>
      <c r="AB163" s="161" t="str">
        <f t="shared" si="115"/>
        <v>+</v>
      </c>
      <c r="AC163" s="161" t="str">
        <f t="shared" si="111"/>
        <v>+</v>
      </c>
      <c r="AD163" s="161" t="str">
        <f t="shared" si="116"/>
        <v>+</v>
      </c>
      <c r="AE163" s="161" t="str">
        <f t="shared" si="117"/>
        <v>+</v>
      </c>
    </row>
    <row r="164" spans="3:31" ht="16.5" thickBot="1">
      <c r="C164" s="190">
        <f t="shared" si="104"/>
        <v>125</v>
      </c>
      <c r="D164" s="196" t="str">
        <f t="shared" si="118"/>
        <v>x</v>
      </c>
      <c r="E164" s="197" t="str">
        <f>Vragenlijst!F161</f>
        <v>Docenten geven zelf alle resultaten rechtstreeks in in het volgsysteem.</v>
      </c>
      <c r="F164" s="39">
        <f>IF(Vragenlijst!G161="","",Vragenlijst!G161)</f>
      </c>
      <c r="G164" s="40">
        <f>IF(Vragenlijst!H161="","",Vragenlijst!H161)</f>
      </c>
      <c r="H164" s="41">
        <f>IF(Vragenlijst!I161="","",Vragenlijst!I161)</f>
      </c>
      <c r="I164" s="198"/>
      <c r="K164" s="157">
        <f>IF(Vragenlijst!L161="","",Vragenlijst!L161)</f>
      </c>
      <c r="L164" s="158">
        <f>IF(Vragenlijst!M161="","",Vragenlijst!M161)</f>
        <v>2</v>
      </c>
      <c r="M164" s="159">
        <f>IF(Vragenlijst!N161="","",Vragenlijst!N161)</f>
        <v>-1</v>
      </c>
      <c r="N164" s="159">
        <f>IF(Vragenlijst!O161="","",Vragenlijst!O161)</f>
        <v>0</v>
      </c>
      <c r="O164" s="159">
        <f>IF(Vragenlijst!P161="","",Vragenlijst!P161)</f>
        <v>0</v>
      </c>
      <c r="R164" s="162">
        <f t="shared" si="119"/>
      </c>
      <c r="S164" s="162">
        <f t="shared" si="119"/>
      </c>
      <c r="T164" s="162">
        <f t="shared" si="119"/>
      </c>
      <c r="U164" s="163">
        <f t="shared" si="114"/>
        <v>0</v>
      </c>
      <c r="V164" s="159">
        <f>IF(Vragenlijst!W161="","",Vragenlijst!W161)</f>
        <v>0</v>
      </c>
      <c r="X164" s="157">
        <f t="shared" si="108"/>
      </c>
      <c r="Y164" s="161">
        <f t="shared" si="120"/>
        <v>2</v>
      </c>
      <c r="Z164" s="161">
        <f t="shared" si="99"/>
        <v>0</v>
      </c>
      <c r="AB164" s="161" t="str">
        <f t="shared" si="115"/>
        <v>+</v>
      </c>
      <c r="AC164" s="161" t="str">
        <f t="shared" si="111"/>
        <v>+</v>
      </c>
      <c r="AD164" s="161" t="str">
        <f t="shared" si="116"/>
        <v>+</v>
      </c>
      <c r="AE164" s="161" t="str">
        <f t="shared" si="117"/>
        <v>+</v>
      </c>
    </row>
    <row r="165" spans="3:31" ht="16.5" thickBot="1">
      <c r="C165" s="190">
        <f t="shared" si="104"/>
        <v>126</v>
      </c>
      <c r="D165" s="196" t="str">
        <f t="shared" si="118"/>
        <v>x</v>
      </c>
      <c r="E165" s="197" t="str">
        <f>Vragenlijst!F162</f>
        <v>De resultaten van elektronische toetsen komen rechtstreeks in het volgsysteem.</v>
      </c>
      <c r="F165" s="39">
        <f>IF(Vragenlijst!G162="","",Vragenlijst!G162)</f>
      </c>
      <c r="G165" s="40">
        <f>IF(Vragenlijst!H162="","",Vragenlijst!H162)</f>
      </c>
      <c r="H165" s="41">
        <f>IF(Vragenlijst!I162="","",Vragenlijst!I162)</f>
      </c>
      <c r="I165" s="198"/>
      <c r="K165" s="157">
        <f>IF(Vragenlijst!L162="","",Vragenlijst!L162)</f>
      </c>
      <c r="L165" s="158">
        <f>IF(Vragenlijst!M162="","",Vragenlijst!M162)</f>
        <v>3</v>
      </c>
      <c r="M165" s="159">
        <f>IF(Vragenlijst!N162="","",Vragenlijst!N162)</f>
        <v>0</v>
      </c>
      <c r="N165" s="159">
        <f>IF(Vragenlijst!O162="","",Vragenlijst!O162)</f>
        <v>1</v>
      </c>
      <c r="O165" s="159">
        <f>IF(Vragenlijst!P162="","",Vragenlijst!P162)</f>
        <v>2</v>
      </c>
      <c r="R165" s="162">
        <f t="shared" si="119"/>
      </c>
      <c r="S165" s="162">
        <f t="shared" si="119"/>
      </c>
      <c r="T165" s="162">
        <f t="shared" si="119"/>
      </c>
      <c r="U165" s="163">
        <f t="shared" si="114"/>
        <v>0</v>
      </c>
      <c r="V165" s="159">
        <f>IF(Vragenlijst!W162="","",Vragenlijst!W162)</f>
        <v>0</v>
      </c>
      <c r="X165" s="157">
        <f t="shared" si="108"/>
      </c>
      <c r="Y165" s="161">
        <f t="shared" si="120"/>
        <v>2</v>
      </c>
      <c r="Z165" s="161">
        <f t="shared" si="99"/>
        <v>0</v>
      </c>
      <c r="AB165" s="161" t="str">
        <f t="shared" si="115"/>
        <v>+</v>
      </c>
      <c r="AC165" s="161" t="str">
        <f t="shared" si="111"/>
        <v>+</v>
      </c>
      <c r="AD165" s="161" t="str">
        <f t="shared" si="116"/>
        <v>+</v>
      </c>
      <c r="AE165" s="161" t="str">
        <f t="shared" si="117"/>
        <v>+</v>
      </c>
    </row>
    <row r="166" spans="3:31" ht="16.5" thickBot="1">
      <c r="C166" s="190">
        <f t="shared" si="104"/>
        <v>127</v>
      </c>
      <c r="D166" s="196" t="str">
        <f t="shared" si="118"/>
        <v>x</v>
      </c>
      <c r="E166" s="197" t="str">
        <f>Vragenlijst!F163</f>
        <v>in het volgsysteem wordt ook de competentieontwikkeling bijgehouden.</v>
      </c>
      <c r="F166" s="39">
        <f>IF(Vragenlijst!G163="","",Vragenlijst!G163)</f>
      </c>
      <c r="G166" s="40">
        <f>IF(Vragenlijst!H163="","",Vragenlijst!H163)</f>
      </c>
      <c r="H166" s="41">
        <f>IF(Vragenlijst!I163="","",Vragenlijst!I163)</f>
      </c>
      <c r="I166" s="198"/>
      <c r="K166" s="157">
        <f>IF(Vragenlijst!L163="","",Vragenlijst!L163)</f>
      </c>
      <c r="L166" s="158">
        <f>IF(Vragenlijst!M163="","",Vragenlijst!M163)</f>
        <v>2</v>
      </c>
      <c r="M166" s="159">
        <f>IF(Vragenlijst!N163="","",Vragenlijst!N163)</f>
        <v>0</v>
      </c>
      <c r="N166" s="159">
        <f>IF(Vragenlijst!O163="","",Vragenlijst!O163)</f>
        <v>1</v>
      </c>
      <c r="O166" s="159">
        <f>IF(Vragenlijst!P163="","",Vragenlijst!P163)</f>
        <v>2</v>
      </c>
      <c r="R166" s="162">
        <f t="shared" si="119"/>
      </c>
      <c r="S166" s="162">
        <f t="shared" si="119"/>
      </c>
      <c r="T166" s="162">
        <f t="shared" si="119"/>
      </c>
      <c r="U166" s="163">
        <f t="shared" si="114"/>
        <v>0</v>
      </c>
      <c r="V166" s="159">
        <f>IF(Vragenlijst!W163="","",Vragenlijst!W163)</f>
        <v>0</v>
      </c>
      <c r="X166" s="157">
        <f t="shared" si="108"/>
      </c>
      <c r="Y166" s="161">
        <f t="shared" si="120"/>
        <v>2</v>
      </c>
      <c r="Z166" s="161">
        <f t="shared" si="99"/>
        <v>0</v>
      </c>
      <c r="AB166" s="161" t="str">
        <f t="shared" si="115"/>
        <v>+</v>
      </c>
      <c r="AC166" s="161" t="str">
        <f t="shared" si="111"/>
        <v>+</v>
      </c>
      <c r="AD166" s="161" t="str">
        <f t="shared" si="116"/>
        <v>+</v>
      </c>
      <c r="AE166" s="161" t="str">
        <f t="shared" si="117"/>
        <v>+</v>
      </c>
    </row>
    <row r="167" spans="3:31" ht="45.75" thickBot="1">
      <c r="C167" s="190">
        <f t="shared" si="104"/>
        <v>128</v>
      </c>
      <c r="D167" s="196" t="str">
        <f t="shared" si="118"/>
        <v>x</v>
      </c>
      <c r="E167" s="197" t="str">
        <f>Vragenlijst!F164</f>
        <v>Studenten die een specifieke competentie willen ontwikkelen kunnen in de onderwijscatalogus zien bij welke onderwijsproducten deze competenties kunnen worden ontwikkeld.</v>
      </c>
      <c r="F167" s="39">
        <f>IF(Vragenlijst!G164="","",Vragenlijst!G164)</f>
      </c>
      <c r="G167" s="40">
        <f>IF(Vragenlijst!H164="","",Vragenlijst!H164)</f>
      </c>
      <c r="H167" s="41">
        <f>IF(Vragenlijst!I164="","",Vragenlijst!I164)</f>
      </c>
      <c r="I167" s="198"/>
      <c r="K167" s="157">
        <f>IF(Vragenlijst!L164="","",Vragenlijst!L164)</f>
      </c>
      <c r="L167" s="158">
        <f>IF(Vragenlijst!M164="","",Vragenlijst!M164)</f>
        <v>3</v>
      </c>
      <c r="M167" s="159">
        <f>IF(Vragenlijst!N164="","",Vragenlijst!N164)</f>
        <v>0</v>
      </c>
      <c r="N167" s="159">
        <f>IF(Vragenlijst!O164="","",Vragenlijst!O164)</f>
        <v>2</v>
      </c>
      <c r="O167" s="159">
        <f>IF(Vragenlijst!P164="","",Vragenlijst!P164)</f>
        <v>4</v>
      </c>
      <c r="R167" s="162">
        <f t="shared" si="119"/>
      </c>
      <c r="S167" s="162">
        <f t="shared" si="119"/>
      </c>
      <c r="T167" s="162">
        <f t="shared" si="119"/>
      </c>
      <c r="U167" s="163">
        <f t="shared" si="114"/>
        <v>0</v>
      </c>
      <c r="V167" s="159">
        <f>IF(Vragenlijst!W164="","",Vragenlijst!W164)</f>
        <v>0</v>
      </c>
      <c r="X167" s="157">
        <f t="shared" si="108"/>
      </c>
      <c r="Y167" s="161">
        <f t="shared" si="120"/>
        <v>2</v>
      </c>
      <c r="Z167" s="161">
        <f t="shared" si="99"/>
        <v>0</v>
      </c>
      <c r="AB167" s="161" t="str">
        <f t="shared" si="115"/>
        <v>+</v>
      </c>
      <c r="AC167" s="161" t="str">
        <f t="shared" si="111"/>
        <v>+</v>
      </c>
      <c r="AD167" s="161" t="str">
        <f t="shared" si="116"/>
        <v>+</v>
      </c>
      <c r="AE167" s="161" t="str">
        <f t="shared" si="117"/>
        <v>+</v>
      </c>
    </row>
    <row r="168" spans="3:31" ht="16.5" thickBot="1">
      <c r="C168" s="190">
        <f t="shared" si="104"/>
        <v>129</v>
      </c>
      <c r="D168" s="196" t="str">
        <f t="shared" si="118"/>
        <v>x</v>
      </c>
      <c r="E168" s="197" t="str">
        <f>Vragenlijst!F165</f>
        <v>De docent bepaalt de logica waarmee het eindcijfer tot stand komt.</v>
      </c>
      <c r="F168" s="39">
        <f>IF(Vragenlijst!G165="","",Vragenlijst!G165)</f>
      </c>
      <c r="G168" s="118">
        <f>IF(Vragenlijst!H165="","",Vragenlijst!H165)</f>
      </c>
      <c r="H168" s="41">
        <f>IF(Vragenlijst!I165="","",Vragenlijst!I165)</f>
      </c>
      <c r="I168" s="198"/>
      <c r="K168" s="157">
        <f>IF(Vragenlijst!L165="","",Vragenlijst!L165)</f>
      </c>
      <c r="L168" s="158">
        <f>IF(Vragenlijst!M165="","",Vragenlijst!M165)</f>
        <v>1</v>
      </c>
      <c r="M168" s="159">
        <f>IF(Vragenlijst!N165="","",Vragenlijst!N165)</f>
        <v>0</v>
      </c>
      <c r="N168" s="159">
        <f>IF(Vragenlijst!O165="","",Vragenlijst!O165)</f>
        <v>-2</v>
      </c>
      <c r="O168" s="159">
        <f>IF(Vragenlijst!P165="","",Vragenlijst!P165)</f>
        <v>-2</v>
      </c>
      <c r="R168" s="162">
        <f t="shared" si="119"/>
      </c>
      <c r="S168" s="162">
        <f t="shared" si="119"/>
      </c>
      <c r="T168" s="162">
        <f t="shared" si="119"/>
      </c>
      <c r="U168" s="163">
        <f t="shared" si="114"/>
        <v>0</v>
      </c>
      <c r="V168" s="159">
        <f>IF(Vragenlijst!W165="","",Vragenlijst!W165)</f>
        <v>0</v>
      </c>
      <c r="X168" s="157">
        <f t="shared" si="108"/>
      </c>
      <c r="Y168" s="161">
        <f t="shared" si="120"/>
        <v>2</v>
      </c>
      <c r="Z168" s="161">
        <f t="shared" si="99"/>
        <v>0</v>
      </c>
      <c r="AB168" s="161" t="str">
        <f t="shared" si="115"/>
        <v>+</v>
      </c>
      <c r="AC168" s="161" t="str">
        <f t="shared" si="111"/>
        <v>+</v>
      </c>
      <c r="AD168" s="161" t="str">
        <f t="shared" si="116"/>
        <v>+</v>
      </c>
      <c r="AE168" s="161" t="str">
        <f t="shared" si="117"/>
        <v>+</v>
      </c>
    </row>
    <row r="169" spans="3:31" ht="16.5" thickBot="1">
      <c r="C169" s="190">
        <f t="shared" si="104"/>
        <v>130</v>
      </c>
      <c r="D169" s="196" t="str">
        <f t="shared" si="118"/>
        <v>x</v>
      </c>
      <c r="E169" s="197" t="str">
        <f>Vragenlijst!F166</f>
        <v>Het team bepaalt de logica waarmee het eindcijfer tot stand komt.</v>
      </c>
      <c r="F169" s="39">
        <f>IF(Vragenlijst!G166="","",Vragenlijst!G166)</f>
      </c>
      <c r="G169" s="40">
        <f>IF(Vragenlijst!H166="","",Vragenlijst!H166)</f>
      </c>
      <c r="H169" s="41">
        <f>IF(Vragenlijst!I166="","",Vragenlijst!I166)</f>
      </c>
      <c r="I169" s="198"/>
      <c r="K169" s="157">
        <f>IF(Vragenlijst!L166="","",Vragenlijst!L166)</f>
      </c>
      <c r="L169" s="158">
        <f>IF(Vragenlijst!M166="","",Vragenlijst!M166)</f>
        <v>2</v>
      </c>
      <c r="M169" s="159">
        <f>IF(Vragenlijst!N166="","",Vragenlijst!N166)</f>
        <v>-1</v>
      </c>
      <c r="N169" s="159">
        <f>IF(Vragenlijst!O166="","",Vragenlijst!O166)</f>
        <v>0</v>
      </c>
      <c r="O169" s="159">
        <f>IF(Vragenlijst!P166="","",Vragenlijst!P166)</f>
        <v>0</v>
      </c>
      <c r="R169" s="162">
        <f t="shared" si="119"/>
      </c>
      <c r="S169" s="162">
        <f t="shared" si="119"/>
      </c>
      <c r="T169" s="162">
        <f t="shared" si="119"/>
      </c>
      <c r="U169" s="163">
        <f t="shared" si="114"/>
        <v>0</v>
      </c>
      <c r="V169" s="159">
        <f>IF(Vragenlijst!W166="","",Vragenlijst!W166)</f>
        <v>0</v>
      </c>
      <c r="X169" s="157">
        <f t="shared" si="108"/>
      </c>
      <c r="Y169" s="161">
        <f t="shared" si="120"/>
        <v>2</v>
      </c>
      <c r="Z169" s="161">
        <f t="shared" si="99"/>
        <v>0</v>
      </c>
      <c r="AB169" s="161" t="str">
        <f t="shared" si="115"/>
        <v>+</v>
      </c>
      <c r="AC169" s="161" t="str">
        <f t="shared" si="111"/>
        <v>+</v>
      </c>
      <c r="AD169" s="161" t="str">
        <f t="shared" si="116"/>
        <v>+</v>
      </c>
      <c r="AE169" s="161" t="str">
        <f t="shared" si="117"/>
        <v>+</v>
      </c>
    </row>
    <row r="170" spans="3:31" ht="30.75" thickBot="1">
      <c r="C170" s="190">
        <f t="shared" si="104"/>
        <v>131</v>
      </c>
      <c r="D170" s="196" t="str">
        <f t="shared" si="118"/>
        <v>x</v>
      </c>
      <c r="E170" s="197" t="str">
        <f>Vragenlijst!F167</f>
        <v>De logica waarmee het eindcijfer tot stand komt is gedefinieerd in de OER en in het volgsysteem opgenomen.</v>
      </c>
      <c r="F170" s="39">
        <f>IF(Vragenlijst!G167="","",Vragenlijst!G167)</f>
      </c>
      <c r="G170" s="40">
        <f>IF(Vragenlijst!H167="","",Vragenlijst!H167)</f>
      </c>
      <c r="H170" s="41">
        <f>IF(Vragenlijst!I167="","",Vragenlijst!I167)</f>
      </c>
      <c r="I170" s="198"/>
      <c r="K170" s="157">
        <f>IF(Vragenlijst!L167="","",Vragenlijst!L167)</f>
      </c>
      <c r="L170" s="158">
        <f>IF(Vragenlijst!M167="","",Vragenlijst!M167)</f>
        <v>3</v>
      </c>
      <c r="M170" s="159">
        <f>IF(Vragenlijst!N167="","",Vragenlijst!N167)</f>
        <v>0</v>
      </c>
      <c r="N170" s="159">
        <f>IF(Vragenlijst!O167="","",Vragenlijst!O167)</f>
        <v>1</v>
      </c>
      <c r="O170" s="159">
        <f>IF(Vragenlijst!P167="","",Vragenlijst!P167)</f>
        <v>2</v>
      </c>
      <c r="R170" s="162">
        <f t="shared" si="119"/>
      </c>
      <c r="S170" s="162">
        <f t="shared" si="119"/>
      </c>
      <c r="T170" s="162">
        <f t="shared" si="119"/>
      </c>
      <c r="U170" s="163">
        <f t="shared" si="114"/>
        <v>0</v>
      </c>
      <c r="V170" s="159">
        <f>IF(Vragenlijst!W167="","",Vragenlijst!W167)</f>
        <v>0</v>
      </c>
      <c r="X170" s="157">
        <f t="shared" si="108"/>
      </c>
      <c r="Y170" s="161">
        <f t="shared" si="120"/>
        <v>2</v>
      </c>
      <c r="Z170" s="161">
        <f t="shared" si="99"/>
        <v>0</v>
      </c>
      <c r="AB170" s="161" t="str">
        <f t="shared" si="115"/>
        <v>+</v>
      </c>
      <c r="AC170" s="161" t="str">
        <f t="shared" si="111"/>
        <v>+</v>
      </c>
      <c r="AD170" s="161" t="str">
        <f t="shared" si="116"/>
        <v>+</v>
      </c>
      <c r="AE170" s="161" t="str">
        <f t="shared" si="117"/>
        <v>+</v>
      </c>
    </row>
    <row r="171" spans="3:31" ht="30.75" thickBot="1">
      <c r="C171" s="190">
        <f t="shared" si="104"/>
        <v>132</v>
      </c>
      <c r="D171" s="196" t="str">
        <f t="shared" si="118"/>
        <v>x</v>
      </c>
      <c r="E171" s="197" t="str">
        <f>Vragenlijst!F168</f>
        <v>Er wordt met een systeem van studiepunten gewerkt; voor studenten is hun voortgang in één opslag zichtbaar.</v>
      </c>
      <c r="F171" s="39">
        <f>IF(Vragenlijst!G168="","",Vragenlijst!G168)</f>
      </c>
      <c r="G171" s="40">
        <f>IF(Vragenlijst!H168="","",Vragenlijst!H168)</f>
      </c>
      <c r="H171" s="41">
        <f>IF(Vragenlijst!I168="","",Vragenlijst!I168)</f>
      </c>
      <c r="I171" s="198"/>
      <c r="K171" s="157">
        <f>IF(Vragenlijst!L168="","",Vragenlijst!L168)</f>
      </c>
      <c r="L171" s="158">
        <f>IF(Vragenlijst!M168="","",Vragenlijst!M168)</f>
        <v>3</v>
      </c>
      <c r="M171" s="159">
        <f>IF(Vragenlijst!N168="","",Vragenlijst!N168)</f>
        <v>0</v>
      </c>
      <c r="N171" s="159">
        <f>IF(Vragenlijst!O168="","",Vragenlijst!O168)</f>
        <v>1</v>
      </c>
      <c r="O171" s="159">
        <f>IF(Vragenlijst!P168="","",Vragenlijst!P168)</f>
        <v>2</v>
      </c>
      <c r="R171" s="162">
        <f t="shared" si="119"/>
      </c>
      <c r="S171" s="162">
        <f t="shared" si="119"/>
      </c>
      <c r="T171" s="162">
        <f t="shared" si="119"/>
      </c>
      <c r="U171" s="163">
        <f t="shared" si="114"/>
        <v>0</v>
      </c>
      <c r="V171" s="159">
        <f>IF(Vragenlijst!W168="","",Vragenlijst!W168)</f>
        <v>0</v>
      </c>
      <c r="X171" s="157">
        <f t="shared" si="108"/>
      </c>
      <c r="Y171" s="161">
        <f t="shared" si="120"/>
        <v>2</v>
      </c>
      <c r="Z171" s="161">
        <f t="shared" si="99"/>
        <v>0</v>
      </c>
      <c r="AB171" s="161" t="str">
        <f t="shared" si="115"/>
        <v>+</v>
      </c>
      <c r="AC171" s="161" t="str">
        <f t="shared" si="111"/>
        <v>+</v>
      </c>
      <c r="AD171" s="161" t="str">
        <f t="shared" si="116"/>
        <v>+</v>
      </c>
      <c r="AE171" s="161" t="str">
        <f t="shared" si="117"/>
        <v>+</v>
      </c>
    </row>
    <row r="172" spans="3:31" ht="30.75" thickBot="1">
      <c r="C172" s="190">
        <f t="shared" si="104"/>
        <v>133</v>
      </c>
      <c r="D172" s="196" t="str">
        <f t="shared" si="118"/>
        <v>x</v>
      </c>
      <c r="E172" s="197" t="str">
        <f>Vragenlijst!F169</f>
        <v>Er is geaggregeerde managementinformatie beschikbaar over de voortgang in studiepunten.</v>
      </c>
      <c r="F172" s="39">
        <f>IF(Vragenlijst!G169="","",Vragenlijst!G169)</f>
      </c>
      <c r="G172" s="40">
        <f>IF(Vragenlijst!H169="","",Vragenlijst!H169)</f>
      </c>
      <c r="H172" s="41">
        <f>IF(Vragenlijst!I169="","",Vragenlijst!I169)</f>
      </c>
      <c r="I172" s="198"/>
      <c r="K172" s="157">
        <f>IF(Vragenlijst!L169="","",Vragenlijst!L169)</f>
      </c>
      <c r="L172" s="158">
        <f>IF(Vragenlijst!M169="","",Vragenlijst!M169)</f>
        <v>3</v>
      </c>
      <c r="M172" s="159">
        <f>IF(Vragenlijst!N169="","",Vragenlijst!N169)</f>
        <v>0</v>
      </c>
      <c r="N172" s="159">
        <f>IF(Vragenlijst!O169="","",Vragenlijst!O169)</f>
        <v>1</v>
      </c>
      <c r="O172" s="159">
        <f>IF(Vragenlijst!P169="","",Vragenlijst!P169)</f>
        <v>2</v>
      </c>
      <c r="R172" s="162">
        <f t="shared" si="119"/>
      </c>
      <c r="S172" s="162">
        <f t="shared" si="119"/>
      </c>
      <c r="T172" s="162">
        <f t="shared" si="119"/>
      </c>
      <c r="U172" s="163">
        <f t="shared" si="114"/>
        <v>0</v>
      </c>
      <c r="V172" s="159">
        <f>IF(Vragenlijst!W169="","",Vragenlijst!W169)</f>
        <v>0</v>
      </c>
      <c r="X172" s="157">
        <f t="shared" si="108"/>
      </c>
      <c r="Y172" s="161">
        <f t="shared" si="120"/>
        <v>2</v>
      </c>
      <c r="Z172" s="161">
        <f t="shared" si="99"/>
        <v>0</v>
      </c>
      <c r="AB172" s="161" t="str">
        <f t="shared" si="115"/>
        <v>+</v>
      </c>
      <c r="AC172" s="161" t="str">
        <f t="shared" si="111"/>
        <v>+</v>
      </c>
      <c r="AD172" s="161" t="str">
        <f t="shared" si="116"/>
        <v>+</v>
      </c>
      <c r="AE172" s="161" t="str">
        <f t="shared" si="117"/>
        <v>+</v>
      </c>
    </row>
    <row r="173" spans="3:31" ht="16.5" thickBot="1">
      <c r="C173" s="190">
        <f t="shared" si="104"/>
        <v>134</v>
      </c>
      <c r="D173" s="196" t="str">
        <f t="shared" si="118"/>
        <v>x</v>
      </c>
      <c r="E173" s="197" t="str">
        <f>Vragenlijst!F170</f>
        <v>De voortgang van de individuele student wordt gerelateerd aan zijn POP.</v>
      </c>
      <c r="F173" s="39">
        <f>IF(Vragenlijst!G170="","",Vragenlijst!G170)</f>
      </c>
      <c r="G173" s="40">
        <f>IF(Vragenlijst!H170="","",Vragenlijst!H170)</f>
      </c>
      <c r="H173" s="41">
        <f>IF(Vragenlijst!I170="","",Vragenlijst!I170)</f>
      </c>
      <c r="I173" s="198"/>
      <c r="K173" s="157">
        <f>IF(Vragenlijst!L170="","",Vragenlijst!L170)</f>
      </c>
      <c r="L173" s="158">
        <f>IF(Vragenlijst!M170="","",Vragenlijst!M170)</f>
        <v>3</v>
      </c>
      <c r="M173" s="159">
        <f>IF(Vragenlijst!N170="","",Vragenlijst!N170)</f>
        <v>0</v>
      </c>
      <c r="N173" s="159">
        <f>IF(Vragenlijst!O170="","",Vragenlijst!O170)</f>
        <v>1</v>
      </c>
      <c r="O173" s="159">
        <f>IF(Vragenlijst!P170="","",Vragenlijst!P170)</f>
        <v>2</v>
      </c>
      <c r="R173" s="162">
        <f t="shared" si="119"/>
      </c>
      <c r="S173" s="162">
        <f t="shared" si="119"/>
      </c>
      <c r="T173" s="162">
        <f t="shared" si="119"/>
      </c>
      <c r="U173" s="163">
        <f t="shared" si="114"/>
        <v>0</v>
      </c>
      <c r="V173" s="159">
        <f>IF(Vragenlijst!W170="","",Vragenlijst!W170)</f>
        <v>0</v>
      </c>
      <c r="X173" s="157">
        <f t="shared" si="108"/>
      </c>
      <c r="Y173" s="161">
        <f t="shared" si="120"/>
        <v>2</v>
      </c>
      <c r="Z173" s="161">
        <f t="shared" si="99"/>
        <v>0</v>
      </c>
      <c r="AB173" s="161" t="str">
        <f t="shared" si="115"/>
        <v>+</v>
      </c>
      <c r="AC173" s="161" t="str">
        <f t="shared" si="111"/>
        <v>+</v>
      </c>
      <c r="AD173" s="161" t="str">
        <f t="shared" si="116"/>
        <v>+</v>
      </c>
      <c r="AE173" s="161" t="str">
        <f t="shared" si="117"/>
        <v>+</v>
      </c>
    </row>
    <row r="174" spans="3:31" s="210" customFormat="1" ht="16.5" thickBot="1">
      <c r="C174" s="190"/>
      <c r="D174" s="199"/>
      <c r="E174" s="200"/>
      <c r="F174" s="28"/>
      <c r="G174" s="28"/>
      <c r="H174" s="28"/>
      <c r="I174" s="201"/>
      <c r="J174" s="202"/>
      <c r="K174" s="203">
        <f>IF(Vragenlijst!L171="","",Vragenlijst!L171)</f>
      </c>
      <c r="L174" s="204">
        <f>IF(Vragenlijst!M171="","",Vragenlijst!M171)</f>
      </c>
      <c r="M174" s="205">
        <f>IF(Vragenlijst!N171="","",Vragenlijst!N171)</f>
      </c>
      <c r="N174" s="205">
        <f>IF(Vragenlijst!O171="","",Vragenlijst!O171)</f>
      </c>
      <c r="O174" s="205">
        <f>IF(Vragenlijst!P171="","",Vragenlijst!P171)</f>
      </c>
      <c r="P174" s="206"/>
      <c r="Q174" s="207"/>
      <c r="R174" s="208"/>
      <c r="S174" s="208"/>
      <c r="T174" s="208"/>
      <c r="U174" s="209"/>
      <c r="V174" s="159">
        <f>IF(Vragenlijst!W171="","",Vragenlijst!W171)</f>
        <v>0</v>
      </c>
      <c r="W174" s="207"/>
      <c r="X174" s="203"/>
      <c r="Y174" s="207"/>
      <c r="Z174" s="207"/>
      <c r="AA174" s="207"/>
      <c r="AB174" s="207"/>
      <c r="AC174" s="207"/>
      <c r="AD174" s="207"/>
      <c r="AE174" s="207"/>
    </row>
    <row r="175" spans="3:31" ht="18.75" thickBot="1">
      <c r="C175" s="190"/>
      <c r="D175" s="190"/>
      <c r="E175" s="215" t="str">
        <f>Vragenlijst!F172&amp;"  (maturityniveau "&amp;Vragenlijst!D172&amp;")"</f>
        <v>Loopbaanbegeleiding  (maturityniveau 0)</v>
      </c>
      <c r="F175" s="216"/>
      <c r="G175" s="217"/>
      <c r="H175" s="218"/>
      <c r="I175" s="24"/>
      <c r="J175" s="192"/>
      <c r="K175" s="193">
        <f>IF(Vragenlijst!L172="","",Vragenlijst!L172)</f>
      </c>
      <c r="L175" s="193">
        <f>IF(Vragenlijst!M172="","",Vragenlijst!M172)</f>
      </c>
      <c r="M175" s="193">
        <f>IF(Vragenlijst!N172="","",Vragenlijst!N172)</f>
        <v>0</v>
      </c>
      <c r="N175" s="193">
        <f>IF(Vragenlijst!O172="","",Vragenlijst!O172)</f>
        <v>5</v>
      </c>
      <c r="O175" s="193">
        <f>IF(Vragenlijst!P172="","",Vragenlijst!P172)</f>
        <v>11</v>
      </c>
      <c r="R175" s="162">
        <f>SUM(R176:T187)</f>
        <v>0</v>
      </c>
      <c r="S175" s="162">
        <v>12</v>
      </c>
      <c r="T175" s="162">
        <f>IF(ISBLANK(I175),"",O175)</f>
      </c>
      <c r="V175" s="159">
        <f>IF(Vragenlijst!W172="","",Vragenlijst!W172)</f>
        <v>0</v>
      </c>
      <c r="X175" s="157">
        <f>IF(Z175=0,"",IF(G175&lt;&gt;"",IF(OR(L175=1,L175&gt;Y175),"",0),IF(AND(H175&lt;&gt;"",L175&gt;1),L175-1,IF(AND(AND(I175&lt;&gt;"",L175&lt;Y175),L175&gt;1),Y175,L175))))</f>
      </c>
      <c r="Y175" s="194">
        <f>IF($Y$9&gt;0,$Y$9,IF(S175&lt;&gt;Z175,0,IF(R175&lt;0,1,IF(R175&lt;N175,2,IF(R175&lt;O175,3,4)))))</f>
        <v>0</v>
      </c>
      <c r="Z175" s="161">
        <f>SUM(Z176:Z187)</f>
        <v>0</v>
      </c>
      <c r="AB175" s="161" t="str">
        <f>IF(X175=Y175,F175,"+")</f>
        <v>+</v>
      </c>
      <c r="AC175" s="161" t="str">
        <f>IF(X175=Y175-1,F175,"+")</f>
        <v>+</v>
      </c>
      <c r="AD175" s="161" t="str">
        <f>IF(AND(X175=Y175+1,V175=U175),F175,"+")</f>
        <v>+</v>
      </c>
      <c r="AE175" s="161" t="str">
        <f>IF(V175&lt;&gt;U175,F175,"+")</f>
        <v>+</v>
      </c>
    </row>
    <row r="176" spans="3:31" ht="16.5" thickBot="1">
      <c r="C176" s="190">
        <f>C173+1</f>
        <v>135</v>
      </c>
      <c r="D176" s="196" t="str">
        <f aca="true" t="shared" si="121" ref="D176:D187">IF(E176=AE176,K176,"x")</f>
        <v>x</v>
      </c>
      <c r="E176" s="197" t="str">
        <f>Vragenlijst!F173</f>
        <v>Elke student heeft een eigen loopbaanbegeleider (zo veel mogelijk) voor de duur van de opleiding.</v>
      </c>
      <c r="F176" s="39">
        <f>IF(Vragenlijst!G173="","",Vragenlijst!G173)</f>
      </c>
      <c r="G176" s="40">
        <f>IF(Vragenlijst!H173="","",Vragenlijst!H173)</f>
      </c>
      <c r="H176" s="41">
        <f>IF(Vragenlijst!I173="","",Vragenlijst!I173)</f>
      </c>
      <c r="I176" s="198"/>
      <c r="K176" s="157">
        <f>IF(Vragenlijst!L173="","",Vragenlijst!L173)</f>
      </c>
      <c r="L176" s="158">
        <f>IF(Vragenlijst!M173="","",Vragenlijst!M173)</f>
        <v>2</v>
      </c>
      <c r="M176" s="159">
        <f>IF(Vragenlijst!N173="","",Vragenlijst!N173)</f>
        <v>-2</v>
      </c>
      <c r="N176" s="159">
        <f>IF(Vragenlijst!O173="","",Vragenlijst!O173)</f>
        <v>0</v>
      </c>
      <c r="O176" s="159">
        <f>IF(Vragenlijst!P173="","",Vragenlijst!P173)</f>
        <v>0</v>
      </c>
      <c r="R176" s="162">
        <f aca="true" t="shared" si="122" ref="R176:T187">IF(F176="","",M176)</f>
      </c>
      <c r="S176" s="162">
        <f t="shared" si="122"/>
      </c>
      <c r="T176" s="162">
        <f t="shared" si="122"/>
      </c>
      <c r="U176" s="163">
        <f t="shared" si="114"/>
        <v>0</v>
      </c>
      <c r="V176" s="159">
        <f>IF(Vragenlijst!W173="","",Vragenlijst!W173)</f>
        <v>0</v>
      </c>
      <c r="X176" s="157">
        <f aca="true" t="shared" si="123" ref="X176:X196">IF(Z176=0,"",IF(F176&lt;&gt;"",IF(OR(L176=1,L176&gt;Y176),"",0),IF(AND(G176&lt;&gt;"",L176&gt;1),L176-1,IF(AND(AND(H176&lt;&gt;"",L176&lt;Y176),L176&gt;1),Y176,L176))))</f>
      </c>
      <c r="Y176" s="161">
        <f aca="true" t="shared" si="124" ref="Y176:Y187">IF($Y$9=1,$Y$9,MAX(2,Y175))</f>
        <v>2</v>
      </c>
      <c r="Z176" s="161">
        <f t="shared" si="99"/>
        <v>0</v>
      </c>
      <c r="AB176" s="161" t="str">
        <f t="shared" si="115"/>
        <v>+</v>
      </c>
      <c r="AC176" s="161" t="str">
        <f t="shared" si="111"/>
        <v>+</v>
      </c>
      <c r="AD176" s="161" t="str">
        <f t="shared" si="116"/>
        <v>+</v>
      </c>
      <c r="AE176" s="161" t="str">
        <f t="shared" si="117"/>
        <v>+</v>
      </c>
    </row>
    <row r="177" spans="3:31" ht="30.75" thickBot="1">
      <c r="C177" s="190">
        <f t="shared" si="104"/>
        <v>136</v>
      </c>
      <c r="D177" s="196" t="str">
        <f t="shared" si="121"/>
        <v>x</v>
      </c>
      <c r="E177" s="197" t="str">
        <f>Vragenlijst!F174</f>
        <v>Een loopbaanbegeleider kan zich op elk gewenst moment op de hoogte stellen van de actuele stand van zaken van elk van zijn studenten.</v>
      </c>
      <c r="F177" s="39">
        <f>IF(Vragenlijst!G174="","",Vragenlijst!G174)</f>
      </c>
      <c r="G177" s="40">
        <f>IF(Vragenlijst!H174="","",Vragenlijst!H174)</f>
      </c>
      <c r="H177" s="41">
        <f>IF(Vragenlijst!I174="","",Vragenlijst!I174)</f>
      </c>
      <c r="I177" s="198"/>
      <c r="K177" s="157">
        <f>IF(Vragenlijst!L174="","",Vragenlijst!L174)</f>
      </c>
      <c r="L177" s="158">
        <f>IF(Vragenlijst!M174="","",Vragenlijst!M174)</f>
        <v>2</v>
      </c>
      <c r="M177" s="159">
        <f>IF(Vragenlijst!N174="","",Vragenlijst!N174)</f>
        <v>-2</v>
      </c>
      <c r="N177" s="159">
        <f>IF(Vragenlijst!O174="","",Vragenlijst!O174)</f>
        <v>0</v>
      </c>
      <c r="O177" s="159">
        <f>IF(Vragenlijst!P174="","",Vragenlijst!P174)</f>
        <v>0</v>
      </c>
      <c r="R177" s="162">
        <f t="shared" si="122"/>
      </c>
      <c r="S177" s="162">
        <f t="shared" si="122"/>
      </c>
      <c r="T177" s="162">
        <f t="shared" si="122"/>
      </c>
      <c r="U177" s="163">
        <f aca="true" t="shared" si="125" ref="U177:U187">SUM(R177:T177)</f>
        <v>0</v>
      </c>
      <c r="V177" s="159">
        <f>IF(Vragenlijst!W174="","",Vragenlijst!W174)</f>
        <v>0</v>
      </c>
      <c r="X177" s="157">
        <f>IF(Z177=0,"",IF(F177&lt;&gt;"",IF(OR(L177=1,L177&gt;Y177),"",0),IF(AND(G177&lt;&gt;"",L177&gt;1),L177-1,IF(AND(AND(H177&lt;&gt;"",L177&lt;Y177),L177&gt;1),Y177,L177))))</f>
      </c>
      <c r="Y177" s="161">
        <f t="shared" si="124"/>
        <v>2</v>
      </c>
      <c r="Z177" s="161">
        <f>COUNTIF(F177:H177,"x")</f>
        <v>0</v>
      </c>
      <c r="AB177" s="161" t="str">
        <f aca="true" t="shared" si="126" ref="AB177:AB184">IF(X177=Y177,E177,"+")</f>
        <v>+</v>
      </c>
      <c r="AC177" s="161" t="str">
        <f aca="true" t="shared" si="127" ref="AC177:AC184">IF(X177=Y177-1,E177,"+")</f>
        <v>+</v>
      </c>
      <c r="AD177" s="161" t="str">
        <f aca="true" t="shared" si="128" ref="AD177:AD184">IF(AND(X177=Y177+1,V177=U177),E177,"+")</f>
        <v>+</v>
      </c>
      <c r="AE177" s="161" t="str">
        <f aca="true" t="shared" si="129" ref="AE177:AE184">IF(V177&lt;&gt;U177,E177,"+")</f>
        <v>+</v>
      </c>
    </row>
    <row r="178" spans="3:31" ht="30.75" thickBot="1">
      <c r="C178" s="190">
        <f t="shared" si="104"/>
        <v>137</v>
      </c>
      <c r="D178" s="196" t="str">
        <f t="shared" si="121"/>
        <v>x</v>
      </c>
      <c r="E178" s="197" t="str">
        <f>Vragenlijst!F175</f>
        <v>Loopbaanbegeleiding bestaat voornamelijk uit een aantal gesprekjes, die standaard staan ingepland. Er is wat extra aandacht als er problemen zijn. </v>
      </c>
      <c r="F178" s="39">
        <f>IF(Vragenlijst!G175="","",Vragenlijst!G175)</f>
      </c>
      <c r="G178" s="40">
        <f>IF(Vragenlijst!H175="","",Vragenlijst!H175)</f>
      </c>
      <c r="H178" s="41">
        <f>IF(Vragenlijst!I175="","",Vragenlijst!I175)</f>
      </c>
      <c r="I178" s="198"/>
      <c r="K178" s="157">
        <f>IF(Vragenlijst!L175="","",Vragenlijst!L175)</f>
      </c>
      <c r="L178" s="158">
        <f>IF(Vragenlijst!M175="","",Vragenlijst!M175)</f>
        <v>1</v>
      </c>
      <c r="M178" s="159">
        <f>IF(Vragenlijst!N175="","",Vragenlijst!N175)</f>
        <v>0</v>
      </c>
      <c r="N178" s="159">
        <f>IF(Vragenlijst!O175="","",Vragenlijst!O175)</f>
        <v>-1</v>
      </c>
      <c r="O178" s="159">
        <f>IF(Vragenlijst!P175="","",Vragenlijst!P175)</f>
        <v>-1</v>
      </c>
      <c r="R178" s="162">
        <f t="shared" si="122"/>
      </c>
      <c r="S178" s="162">
        <f t="shared" si="122"/>
      </c>
      <c r="T178" s="162">
        <f t="shared" si="122"/>
      </c>
      <c r="U178" s="163">
        <f t="shared" si="125"/>
        <v>0</v>
      </c>
      <c r="V178" s="159">
        <f>IF(Vragenlijst!W175="","",Vragenlijst!W175)</f>
        <v>0</v>
      </c>
      <c r="X178" s="157">
        <f>IF(Z178=0,"",IF(F178&lt;&gt;"",IF(OR(L178=1,L178&gt;Y178),"",0),IF(AND(G178&lt;&gt;"",L178&gt;1),L178-1,IF(AND(AND(H178&lt;&gt;"",L178&lt;Y178),L178&gt;1),Y178,L178))))</f>
      </c>
      <c r="Y178" s="161">
        <f t="shared" si="124"/>
        <v>2</v>
      </c>
      <c r="Z178" s="161">
        <f>COUNTIF(F178:H178,"x")</f>
        <v>0</v>
      </c>
      <c r="AB178" s="161" t="str">
        <f t="shared" si="126"/>
        <v>+</v>
      </c>
      <c r="AC178" s="161" t="str">
        <f t="shared" si="127"/>
        <v>+</v>
      </c>
      <c r="AD178" s="161" t="str">
        <f t="shared" si="128"/>
        <v>+</v>
      </c>
      <c r="AE178" s="161" t="str">
        <f t="shared" si="129"/>
        <v>+</v>
      </c>
    </row>
    <row r="179" spans="3:31" ht="16.5" thickBot="1">
      <c r="C179" s="190">
        <f t="shared" si="104"/>
        <v>138</v>
      </c>
      <c r="D179" s="196" t="str">
        <f t="shared" si="121"/>
        <v>x</v>
      </c>
      <c r="E179" s="197" t="str">
        <f>Vragenlijst!F176</f>
        <v>Loopbaanbegeleiding vindt structureel plaats op basis van actuele voortgang.</v>
      </c>
      <c r="F179" s="39">
        <f>IF(Vragenlijst!G176="","",Vragenlijst!G176)</f>
      </c>
      <c r="G179" s="40">
        <f>IF(Vragenlijst!H176="","",Vragenlijst!H176)</f>
      </c>
      <c r="H179" s="41">
        <f>IF(Vragenlijst!I176="","",Vragenlijst!I176)</f>
      </c>
      <c r="I179" s="198"/>
      <c r="K179" s="157">
        <f>IF(Vragenlijst!L176="","",Vragenlijst!L176)</f>
      </c>
      <c r="L179" s="158">
        <f>IF(Vragenlijst!M176="","",Vragenlijst!M176)</f>
        <v>3</v>
      </c>
      <c r="M179" s="159">
        <f>IF(Vragenlijst!N176="","",Vragenlijst!N176)</f>
        <v>0</v>
      </c>
      <c r="N179" s="159">
        <f>IF(Vragenlijst!O176="","",Vragenlijst!O176)</f>
        <v>1</v>
      </c>
      <c r="O179" s="159">
        <f>IF(Vragenlijst!P176="","",Vragenlijst!P176)</f>
        <v>2</v>
      </c>
      <c r="R179" s="162">
        <f t="shared" si="122"/>
      </c>
      <c r="S179" s="162">
        <f t="shared" si="122"/>
      </c>
      <c r="T179" s="162">
        <f t="shared" si="122"/>
      </c>
      <c r="U179" s="163">
        <f t="shared" si="125"/>
        <v>0</v>
      </c>
      <c r="V179" s="159">
        <f>IF(Vragenlijst!W176="","",Vragenlijst!W176)</f>
        <v>0</v>
      </c>
      <c r="X179" s="157">
        <f>IF(Z179=0,"",IF(F179&lt;&gt;"",IF(OR(L179=1,L179&gt;Y179),"",0),IF(AND(G179&lt;&gt;"",L179&gt;1),L179-1,IF(AND(AND(H179&lt;&gt;"",L179&lt;Y179),L179&gt;1),Y179,L179))))</f>
      </c>
      <c r="Y179" s="161">
        <f t="shared" si="124"/>
        <v>2</v>
      </c>
      <c r="Z179" s="161">
        <f>COUNTIF(F179:H179,"x")</f>
        <v>0</v>
      </c>
      <c r="AB179" s="161" t="str">
        <f t="shared" si="126"/>
        <v>+</v>
      </c>
      <c r="AC179" s="161" t="str">
        <f t="shared" si="127"/>
        <v>+</v>
      </c>
      <c r="AD179" s="161" t="str">
        <f t="shared" si="128"/>
        <v>+</v>
      </c>
      <c r="AE179" s="161" t="str">
        <f t="shared" si="129"/>
        <v>+</v>
      </c>
    </row>
    <row r="180" spans="3:31" ht="30.75" thickBot="1">
      <c r="C180" s="190">
        <f t="shared" si="104"/>
        <v>139</v>
      </c>
      <c r="D180" s="196" t="str">
        <f t="shared" si="121"/>
        <v>x</v>
      </c>
      <c r="E180" s="197" t="str">
        <f>Vragenlijst!F177</f>
        <v>Loopbaanbegeleiding vindt voor een belangrijk deel proactief plaats op basis van signalen van mogelijke leerbelemmeringen.</v>
      </c>
      <c r="F180" s="39">
        <f>IF(Vragenlijst!G177="","",Vragenlijst!G177)</f>
      </c>
      <c r="G180" s="40">
        <f>IF(Vragenlijst!H177="","",Vragenlijst!H177)</f>
      </c>
      <c r="H180" s="41">
        <f>IF(Vragenlijst!I177="","",Vragenlijst!I177)</f>
      </c>
      <c r="I180" s="198"/>
      <c r="K180" s="157">
        <f>IF(Vragenlijst!L177="","",Vragenlijst!L177)</f>
      </c>
      <c r="L180" s="158">
        <f>IF(Vragenlijst!M177="","",Vragenlijst!M177)</f>
        <v>4</v>
      </c>
      <c r="M180" s="159">
        <f>IF(Vragenlijst!N177="","",Vragenlijst!N177)</f>
        <v>0</v>
      </c>
      <c r="N180" s="159">
        <f>IF(Vragenlijst!O177="","",Vragenlijst!O177)</f>
        <v>2</v>
      </c>
      <c r="O180" s="159">
        <f>IF(Vragenlijst!P177="","",Vragenlijst!P177)</f>
        <v>4</v>
      </c>
      <c r="R180" s="162">
        <f t="shared" si="122"/>
      </c>
      <c r="S180" s="162">
        <f t="shared" si="122"/>
      </c>
      <c r="T180" s="162">
        <f t="shared" si="122"/>
      </c>
      <c r="U180" s="163">
        <f t="shared" si="125"/>
        <v>0</v>
      </c>
      <c r="V180" s="159">
        <f>IF(Vragenlijst!W177="","",Vragenlijst!W177)</f>
        <v>0</v>
      </c>
      <c r="X180" s="157">
        <f>IF(Z180=0,"",IF(F180&lt;&gt;"",IF(OR(L180=1,L180&gt;Y180),"",0),IF(AND(G180&lt;&gt;"",L180&gt;1),L180-1,IF(AND(AND(H180&lt;&gt;"",L180&lt;Y180),L180&gt;1),Y180,L180))))</f>
      </c>
      <c r="Y180" s="161">
        <f t="shared" si="124"/>
        <v>2</v>
      </c>
      <c r="Z180" s="161">
        <f>COUNTIF(F180:H180,"x")</f>
        <v>0</v>
      </c>
      <c r="AB180" s="161" t="str">
        <f t="shared" si="126"/>
        <v>+</v>
      </c>
      <c r="AC180" s="161" t="str">
        <f t="shared" si="127"/>
        <v>+</v>
      </c>
      <c r="AD180" s="161" t="str">
        <f t="shared" si="128"/>
        <v>+</v>
      </c>
      <c r="AE180" s="161" t="str">
        <f t="shared" si="129"/>
        <v>+</v>
      </c>
    </row>
    <row r="181" spans="3:31" ht="30.75" thickBot="1">
      <c r="C181" s="190">
        <f t="shared" si="104"/>
        <v>140</v>
      </c>
      <c r="D181" s="196" t="str">
        <f t="shared" si="121"/>
        <v>x</v>
      </c>
      <c r="E181" s="197" t="str">
        <f>Vragenlijst!F178</f>
        <v>Loopbaanbegeleiding speelt een belangrijke rol in het vaststellen van leervragen en het arrangeren van het leertraject.</v>
      </c>
      <c r="F181" s="39">
        <f>IF(Vragenlijst!G178="","",Vragenlijst!G178)</f>
      </c>
      <c r="G181" s="40">
        <f>IF(Vragenlijst!H178="","",Vragenlijst!H178)</f>
      </c>
      <c r="H181" s="41">
        <f>IF(Vragenlijst!I178="","",Vragenlijst!I178)</f>
      </c>
      <c r="I181" s="198"/>
      <c r="K181" s="157">
        <f>IF(Vragenlijst!L178="","",Vragenlijst!L178)</f>
        <v>42</v>
      </c>
      <c r="L181" s="158">
        <f>IF(Vragenlijst!M178="","",Vragenlijst!M178)</f>
        <v>3</v>
      </c>
      <c r="M181" s="159">
        <f>IF(Vragenlijst!N178="","",Vragenlijst!N178)</f>
        <v>0</v>
      </c>
      <c r="N181" s="159">
        <f>IF(Vragenlijst!O178="","",Vragenlijst!O178)</f>
        <v>1</v>
      </c>
      <c r="O181" s="159">
        <f>IF(Vragenlijst!P178="","",Vragenlijst!P178)</f>
        <v>2</v>
      </c>
      <c r="R181" s="162">
        <f t="shared" si="122"/>
      </c>
      <c r="S181" s="162">
        <f t="shared" si="122"/>
      </c>
      <c r="T181" s="162">
        <f t="shared" si="122"/>
      </c>
      <c r="U181" s="163">
        <f t="shared" si="125"/>
        <v>0</v>
      </c>
      <c r="V181" s="159">
        <f>IF(Vragenlijst!W178="","",Vragenlijst!W178)</f>
        <v>0</v>
      </c>
      <c r="X181" s="157">
        <f>IF(Z181=0,"",IF(F181&lt;&gt;"",IF(OR(L181=1,L181&gt;Y181),"",0),IF(AND(G181&lt;&gt;"",L181&gt;1),L181-1,IF(AND(AND(H181&lt;&gt;"",L181&lt;Y181),L181&gt;1),Y181,L181))))</f>
      </c>
      <c r="Y181" s="161">
        <f t="shared" si="124"/>
        <v>2</v>
      </c>
      <c r="Z181" s="161">
        <f>COUNTIF(F181:H181,"x")</f>
        <v>0</v>
      </c>
      <c r="AB181" s="161" t="str">
        <f t="shared" si="126"/>
        <v>+</v>
      </c>
      <c r="AC181" s="161" t="str">
        <f t="shared" si="127"/>
        <v>+</v>
      </c>
      <c r="AD181" s="161" t="str">
        <f t="shared" si="128"/>
        <v>+</v>
      </c>
      <c r="AE181" s="161" t="str">
        <f t="shared" si="129"/>
        <v>+</v>
      </c>
    </row>
    <row r="182" spans="3:31" ht="30.75" thickBot="1">
      <c r="C182" s="190">
        <f t="shared" si="104"/>
        <v>141</v>
      </c>
      <c r="D182" s="196" t="str">
        <f t="shared" si="121"/>
        <v>x</v>
      </c>
      <c r="E182" s="197" t="str">
        <f>Vragenlijst!F179</f>
        <v>Activiteiten die onderdeel uitmaken van de loopbaanbegeleiding (gesprekken, adviezen) worden geregistreerd in een digitaal begeleidingssysteem. </v>
      </c>
      <c r="F182" s="39">
        <f>IF(Vragenlijst!G179="","",Vragenlijst!G179)</f>
      </c>
      <c r="G182" s="40">
        <f>IF(Vragenlijst!H179="","",Vragenlijst!H179)</f>
      </c>
      <c r="H182" s="41">
        <f>IF(Vragenlijst!I179="","",Vragenlijst!I179)</f>
      </c>
      <c r="I182" s="198"/>
      <c r="K182" s="157">
        <f>IF(Vragenlijst!L179="","",Vragenlijst!L179)</f>
      </c>
      <c r="L182" s="158">
        <f>IF(Vragenlijst!M179="","",Vragenlijst!M179)</f>
        <v>2</v>
      </c>
      <c r="M182" s="159">
        <f>IF(Vragenlijst!N179="","",Vragenlijst!N179)</f>
        <v>-2</v>
      </c>
      <c r="N182" s="159">
        <f>IF(Vragenlijst!O179="","",Vragenlijst!O179)</f>
        <v>0</v>
      </c>
      <c r="O182" s="159">
        <f>IF(Vragenlijst!P179="","",Vragenlijst!P179)</f>
        <v>0</v>
      </c>
      <c r="R182" s="162">
        <f t="shared" si="122"/>
      </c>
      <c r="S182" s="162">
        <f t="shared" si="122"/>
      </c>
      <c r="T182" s="162">
        <f t="shared" si="122"/>
      </c>
      <c r="U182" s="163">
        <f t="shared" si="125"/>
        <v>0</v>
      </c>
      <c r="V182" s="159">
        <f>IF(Vragenlijst!W179="","",Vragenlijst!W179)</f>
        <v>0</v>
      </c>
      <c r="X182" s="157">
        <f t="shared" si="123"/>
      </c>
      <c r="Y182" s="161">
        <f t="shared" si="124"/>
        <v>2</v>
      </c>
      <c r="Z182" s="161">
        <f aca="true" t="shared" si="130" ref="Z182:Z196">COUNTIF(F182:H182,"x")</f>
        <v>0</v>
      </c>
      <c r="AB182" s="161" t="str">
        <f t="shared" si="126"/>
        <v>+</v>
      </c>
      <c r="AC182" s="161" t="str">
        <f t="shared" si="127"/>
        <v>+</v>
      </c>
      <c r="AD182" s="161" t="str">
        <f t="shared" si="128"/>
        <v>+</v>
      </c>
      <c r="AE182" s="161" t="str">
        <f t="shared" si="129"/>
        <v>+</v>
      </c>
    </row>
    <row r="183" spans="3:31" ht="30.75" thickBot="1">
      <c r="C183" s="190">
        <f t="shared" si="104"/>
        <v>142</v>
      </c>
      <c r="D183" s="196" t="str">
        <f t="shared" si="121"/>
        <v>x</v>
      </c>
      <c r="E183" s="197" t="str">
        <f>Vragenlijst!F180</f>
        <v>Studenten hebben toegang tot het begeleidingssysteem om de informatie te kunnen inzien, die op hen betrekking heeft.</v>
      </c>
      <c r="F183" s="39">
        <f>IF(Vragenlijst!G180="","",Vragenlijst!G180)</f>
      </c>
      <c r="G183" s="40">
        <f>IF(Vragenlijst!H180="","",Vragenlijst!H180)</f>
      </c>
      <c r="H183" s="41">
        <f>IF(Vragenlijst!I180="","",Vragenlijst!I180)</f>
      </c>
      <c r="I183" s="198"/>
      <c r="K183" s="157">
        <f>IF(Vragenlijst!L180="","",Vragenlijst!L180)</f>
      </c>
      <c r="L183" s="158">
        <f>IF(Vragenlijst!M180="","",Vragenlijst!M180)</f>
        <v>2</v>
      </c>
      <c r="M183" s="159">
        <f>IF(Vragenlijst!N180="","",Vragenlijst!N180)</f>
        <v>-1</v>
      </c>
      <c r="N183" s="159">
        <f>IF(Vragenlijst!O180="","",Vragenlijst!O180)</f>
        <v>0</v>
      </c>
      <c r="O183" s="159">
        <f>IF(Vragenlijst!P180="","",Vragenlijst!P180)</f>
        <v>0</v>
      </c>
      <c r="R183" s="162">
        <f t="shared" si="122"/>
      </c>
      <c r="S183" s="162">
        <f t="shared" si="122"/>
      </c>
      <c r="T183" s="162">
        <f t="shared" si="122"/>
      </c>
      <c r="U183" s="163">
        <f t="shared" si="125"/>
        <v>0</v>
      </c>
      <c r="V183" s="159">
        <f>IF(Vragenlijst!W180="","",Vragenlijst!W180)</f>
        <v>0</v>
      </c>
      <c r="X183" s="157">
        <f t="shared" si="123"/>
      </c>
      <c r="Y183" s="161">
        <f t="shared" si="124"/>
        <v>2</v>
      </c>
      <c r="Z183" s="161">
        <f t="shared" si="130"/>
        <v>0</v>
      </c>
      <c r="AB183" s="161" t="str">
        <f t="shared" si="126"/>
        <v>+</v>
      </c>
      <c r="AC183" s="161" t="str">
        <f t="shared" si="127"/>
        <v>+</v>
      </c>
      <c r="AD183" s="161" t="str">
        <f t="shared" si="128"/>
        <v>+</v>
      </c>
      <c r="AE183" s="161" t="str">
        <f t="shared" si="129"/>
        <v>+</v>
      </c>
    </row>
    <row r="184" spans="3:31" ht="16.5" thickBot="1">
      <c r="C184" s="190">
        <f t="shared" si="104"/>
        <v>143</v>
      </c>
      <c r="D184" s="196" t="str">
        <f t="shared" si="121"/>
        <v>x</v>
      </c>
      <c r="E184" s="197" t="str">
        <f>Vragenlijst!F181</f>
        <v>In het begeleidingsysteem wordt rekening gehouden met de privacy van de student.</v>
      </c>
      <c r="F184" s="39">
        <f>IF(Vragenlijst!G181="","",Vragenlijst!G181)</f>
      </c>
      <c r="G184" s="40">
        <f>IF(Vragenlijst!H181="","",Vragenlijst!H181)</f>
      </c>
      <c r="H184" s="41">
        <f>IF(Vragenlijst!I181="","",Vragenlijst!I181)</f>
      </c>
      <c r="I184" s="198"/>
      <c r="K184" s="157">
        <f>IF(Vragenlijst!L181="","",Vragenlijst!L181)</f>
      </c>
      <c r="L184" s="158">
        <f>IF(Vragenlijst!M181="","",Vragenlijst!M181)</f>
        <v>2</v>
      </c>
      <c r="M184" s="159">
        <f>IF(Vragenlijst!N181="","",Vragenlijst!N181)</f>
        <v>-1</v>
      </c>
      <c r="N184" s="159">
        <f>IF(Vragenlijst!O181="","",Vragenlijst!O181)</f>
        <v>0</v>
      </c>
      <c r="O184" s="159">
        <f>IF(Vragenlijst!P181="","",Vragenlijst!P181)</f>
        <v>0</v>
      </c>
      <c r="R184" s="162">
        <f t="shared" si="122"/>
      </c>
      <c r="S184" s="162">
        <f t="shared" si="122"/>
      </c>
      <c r="T184" s="162">
        <f t="shared" si="122"/>
      </c>
      <c r="U184" s="163">
        <f t="shared" si="125"/>
        <v>0</v>
      </c>
      <c r="V184" s="159">
        <f>IF(Vragenlijst!W181="","",Vragenlijst!W181)</f>
        <v>0</v>
      </c>
      <c r="X184" s="157">
        <f t="shared" si="123"/>
      </c>
      <c r="Y184" s="161">
        <f t="shared" si="124"/>
        <v>2</v>
      </c>
      <c r="Z184" s="161">
        <f t="shared" si="130"/>
        <v>0</v>
      </c>
      <c r="AB184" s="161" t="str">
        <f t="shared" si="126"/>
        <v>+</v>
      </c>
      <c r="AC184" s="161" t="str">
        <f t="shared" si="127"/>
        <v>+</v>
      </c>
      <c r="AD184" s="161" t="str">
        <f t="shared" si="128"/>
        <v>+</v>
      </c>
      <c r="AE184" s="161" t="str">
        <f t="shared" si="129"/>
        <v>+</v>
      </c>
    </row>
    <row r="185" spans="3:31" ht="30.75" thickBot="1">
      <c r="C185" s="190">
        <f t="shared" si="104"/>
        <v>144</v>
      </c>
      <c r="D185" s="196" t="str">
        <f t="shared" si="121"/>
        <v>x</v>
      </c>
      <c r="E185" s="197" t="str">
        <f>Vragenlijst!F182</f>
        <v>Het effect van loopbaanbegeleiding kan uit het begeleidingssysteem inzichtelijk worden gemaakt (managementinformatie).</v>
      </c>
      <c r="F185" s="39">
        <f>IF(Vragenlijst!G182="","",Vragenlijst!G182)</f>
      </c>
      <c r="G185" s="40">
        <f>IF(Vragenlijst!H182="","",Vragenlijst!H182)</f>
      </c>
      <c r="H185" s="41">
        <f>IF(Vragenlijst!I182="","",Vragenlijst!I182)</f>
      </c>
      <c r="I185" s="198"/>
      <c r="K185" s="157">
        <f>IF(Vragenlijst!L182="","",Vragenlijst!L182)</f>
        <v>141</v>
      </c>
      <c r="L185" s="158">
        <f>IF(Vragenlijst!M182="","",Vragenlijst!M182)</f>
        <v>3</v>
      </c>
      <c r="M185" s="159">
        <f>IF(Vragenlijst!N182="","",Vragenlijst!N182)</f>
        <v>0</v>
      </c>
      <c r="N185" s="159">
        <f>IF(Vragenlijst!O182="","",Vragenlijst!O182)</f>
        <v>1</v>
      </c>
      <c r="O185" s="159">
        <f>IF(Vragenlijst!P182="","",Vragenlijst!P182)</f>
        <v>2</v>
      </c>
      <c r="R185" s="162">
        <f t="shared" si="122"/>
      </c>
      <c r="S185" s="162">
        <f t="shared" si="122"/>
      </c>
      <c r="T185" s="162">
        <f t="shared" si="122"/>
      </c>
      <c r="U185" s="163">
        <f t="shared" si="125"/>
        <v>0</v>
      </c>
      <c r="V185" s="159">
        <f>IF(Vragenlijst!W182="","",Vragenlijst!W182)</f>
        <v>0</v>
      </c>
      <c r="X185" s="157">
        <f t="shared" si="123"/>
      </c>
      <c r="Y185" s="161">
        <f t="shared" si="124"/>
        <v>2</v>
      </c>
      <c r="Z185" s="161">
        <f t="shared" si="130"/>
        <v>0</v>
      </c>
      <c r="AB185" s="161" t="str">
        <f t="shared" si="115"/>
        <v>+</v>
      </c>
      <c r="AC185" s="161" t="str">
        <f t="shared" si="111"/>
        <v>+</v>
      </c>
      <c r="AD185" s="161" t="str">
        <f t="shared" si="116"/>
        <v>+</v>
      </c>
      <c r="AE185" s="161" t="str">
        <f t="shared" si="117"/>
        <v>+</v>
      </c>
    </row>
    <row r="186" spans="3:31" ht="16.5" thickBot="1">
      <c r="C186" s="190">
        <f t="shared" si="104"/>
        <v>145</v>
      </c>
      <c r="D186" s="196" t="str">
        <f t="shared" si="121"/>
        <v>x</v>
      </c>
      <c r="E186" s="197" t="str">
        <f>Vragenlijst!F183</f>
        <v>Incidenten worden geregistreerd in een daarvoor bestemd registratiesysteem.</v>
      </c>
      <c r="F186" s="39">
        <f>IF(Vragenlijst!G183="","",Vragenlijst!G183)</f>
      </c>
      <c r="G186" s="40">
        <f>IF(Vragenlijst!H183="","",Vragenlijst!H183)</f>
      </c>
      <c r="H186" s="41">
        <f>IF(Vragenlijst!I183="","",Vragenlijst!I183)</f>
      </c>
      <c r="I186" s="198"/>
      <c r="K186" s="157">
        <f>IF(Vragenlijst!L183="","",Vragenlijst!L183)</f>
      </c>
      <c r="L186" s="158">
        <f>IF(Vragenlijst!M183="","",Vragenlijst!M183)</f>
        <v>2</v>
      </c>
      <c r="M186" s="159">
        <f>IF(Vragenlijst!N183="","",Vragenlijst!N183)</f>
        <v>-1</v>
      </c>
      <c r="N186" s="159">
        <f>IF(Vragenlijst!O183="","",Vragenlijst!O183)</f>
        <v>0</v>
      </c>
      <c r="O186" s="159">
        <f>IF(Vragenlijst!P183="","",Vragenlijst!P183)</f>
        <v>0</v>
      </c>
      <c r="R186" s="162">
        <f t="shared" si="122"/>
      </c>
      <c r="S186" s="162">
        <f t="shared" si="122"/>
      </c>
      <c r="T186" s="162">
        <f t="shared" si="122"/>
      </c>
      <c r="U186" s="163">
        <f t="shared" si="125"/>
        <v>0</v>
      </c>
      <c r="V186" s="159">
        <f>IF(Vragenlijst!W183="","",Vragenlijst!W183)</f>
        <v>0</v>
      </c>
      <c r="X186" s="157">
        <f t="shared" si="123"/>
      </c>
      <c r="Y186" s="161">
        <f t="shared" si="124"/>
        <v>2</v>
      </c>
      <c r="Z186" s="161">
        <f>COUNTIF(F186:H186,"x")</f>
        <v>0</v>
      </c>
      <c r="AB186" s="161" t="str">
        <f>IF(X186=Y186,E186,"+")</f>
        <v>+</v>
      </c>
      <c r="AC186" s="161" t="str">
        <f>IF(X186=Y186-1,E186,"+")</f>
        <v>+</v>
      </c>
      <c r="AD186" s="161" t="str">
        <f>IF(AND(X186=Y186+1,V186=U186),E186,"+")</f>
        <v>+</v>
      </c>
      <c r="AE186" s="161" t="str">
        <f>IF(V186&lt;&gt;U186,E186,"+")</f>
        <v>+</v>
      </c>
    </row>
    <row r="187" spans="3:31" ht="16.5" thickBot="1">
      <c r="C187" s="190">
        <f t="shared" si="104"/>
        <v>146</v>
      </c>
      <c r="D187" s="196" t="str">
        <f t="shared" si="121"/>
        <v>x</v>
      </c>
      <c r="E187" s="197" t="str">
        <f>Vragenlijst!F184</f>
        <v>Uit de incidentregistratie kan het effect van maatregelen inzichtelijk worden gemaakt.</v>
      </c>
      <c r="F187" s="39">
        <f>IF(Vragenlijst!G184="","",Vragenlijst!G184)</f>
      </c>
      <c r="G187" s="40">
        <f>IF(Vragenlijst!H184="","",Vragenlijst!H184)</f>
      </c>
      <c r="H187" s="41">
        <f>IF(Vragenlijst!I184="","",Vragenlijst!I184)</f>
      </c>
      <c r="I187" s="198"/>
      <c r="K187" s="157">
        <f>IF(Vragenlijst!L184="","",Vragenlijst!L184)</f>
        <v>145</v>
      </c>
      <c r="L187" s="158">
        <f>IF(Vragenlijst!M184="","",Vragenlijst!M184)</f>
        <v>3</v>
      </c>
      <c r="M187" s="159">
        <f>IF(Vragenlijst!N184="","",Vragenlijst!N184)</f>
        <v>0</v>
      </c>
      <c r="N187" s="159">
        <f>IF(Vragenlijst!O184="","",Vragenlijst!O184)</f>
        <v>1</v>
      </c>
      <c r="O187" s="159">
        <f>IF(Vragenlijst!P184="","",Vragenlijst!P184)</f>
        <v>2</v>
      </c>
      <c r="R187" s="162">
        <f t="shared" si="122"/>
      </c>
      <c r="S187" s="162">
        <f t="shared" si="122"/>
      </c>
      <c r="T187" s="162">
        <f t="shared" si="122"/>
      </c>
      <c r="U187" s="163">
        <f t="shared" si="125"/>
        <v>0</v>
      </c>
      <c r="V187" s="159">
        <f>IF(Vragenlijst!W184="","",Vragenlijst!W184)</f>
        <v>0</v>
      </c>
      <c r="X187" s="157">
        <f t="shared" si="123"/>
      </c>
      <c r="Y187" s="161">
        <f t="shared" si="124"/>
        <v>2</v>
      </c>
      <c r="Z187" s="161">
        <f>COUNTIF(F187:H187,"x")</f>
        <v>0</v>
      </c>
      <c r="AB187" s="161" t="str">
        <f>IF(X187=Y187,E187,"+")</f>
        <v>+</v>
      </c>
      <c r="AC187" s="161" t="str">
        <f>IF(X187=Y187-1,E187,"+")</f>
        <v>+</v>
      </c>
      <c r="AD187" s="161" t="str">
        <f>IF(AND(X187=Y187+1,V187=U187),E187,"+")</f>
        <v>+</v>
      </c>
      <c r="AE187" s="161" t="str">
        <f>IF(V187&lt;&gt;U187,E187,"+")</f>
        <v>+</v>
      </c>
    </row>
    <row r="188" spans="3:31" s="210" customFormat="1" ht="16.5" thickBot="1">
      <c r="C188" s="190"/>
      <c r="D188" s="199"/>
      <c r="E188" s="200"/>
      <c r="F188" s="28"/>
      <c r="G188" s="28"/>
      <c r="H188" s="28"/>
      <c r="I188" s="201"/>
      <c r="J188" s="202"/>
      <c r="K188" s="203">
        <f>IF(Vragenlijst!L185="","",Vragenlijst!L185)</f>
      </c>
      <c r="L188" s="204">
        <f>IF(Vragenlijst!M185="","",Vragenlijst!M185)</f>
      </c>
      <c r="M188" s="205">
        <f>IF(Vragenlijst!N185="","",Vragenlijst!N185)</f>
      </c>
      <c r="N188" s="205">
        <f>IF(Vragenlijst!O185="","",Vragenlijst!O185)</f>
      </c>
      <c r="O188" s="205">
        <f>IF(Vragenlijst!P185="","",Vragenlijst!P185)</f>
      </c>
      <c r="P188" s="206"/>
      <c r="Q188" s="207"/>
      <c r="R188" s="208"/>
      <c r="S188" s="208"/>
      <c r="T188" s="208"/>
      <c r="U188" s="209"/>
      <c r="V188" s="159">
        <f>IF(Vragenlijst!W185="","",Vragenlijst!W185)</f>
        <v>0</v>
      </c>
      <c r="W188" s="207"/>
      <c r="X188" s="203"/>
      <c r="Y188" s="207"/>
      <c r="Z188" s="207"/>
      <c r="AA188" s="207"/>
      <c r="AB188" s="207"/>
      <c r="AC188" s="207"/>
      <c r="AD188" s="207"/>
      <c r="AE188" s="207"/>
    </row>
    <row r="189" spans="3:31" ht="18.75" thickBot="1">
      <c r="C189" s="190"/>
      <c r="D189" s="190"/>
      <c r="E189" s="215" t="str">
        <f>Vragenlijst!F186&amp;"  (maturityniveau "&amp;Vragenlijst!D186&amp;")"</f>
        <v>Tweede- en derdelijns begeleiding  (maturityniveau 0)</v>
      </c>
      <c r="F189" s="216"/>
      <c r="G189" s="217"/>
      <c r="H189" s="218"/>
      <c r="I189" s="24"/>
      <c r="J189" s="192"/>
      <c r="K189" s="193">
        <f>IF(Vragenlijst!L186="","",Vragenlijst!L186)</f>
      </c>
      <c r="L189" s="193">
        <f>IF(Vragenlijst!M186="","",Vragenlijst!M186)</f>
      </c>
      <c r="M189" s="193">
        <f>IF(Vragenlijst!N186="","",Vragenlijst!N186)</f>
        <v>0</v>
      </c>
      <c r="N189" s="193">
        <f>IF(Vragenlijst!O186="","",Vragenlijst!O186)</f>
        <v>3</v>
      </c>
      <c r="O189" s="193">
        <f>IF(Vragenlijst!P186="","",Vragenlijst!P186)</f>
        <v>7</v>
      </c>
      <c r="R189" s="162">
        <f>SUM(R190:T196)</f>
        <v>0</v>
      </c>
      <c r="S189" s="162">
        <v>7</v>
      </c>
      <c r="T189" s="162">
        <f>IF(ISBLANK(I189),"",O189)</f>
      </c>
      <c r="V189" s="159">
        <f>IF(Vragenlijst!W186="","",Vragenlijst!W186)</f>
        <v>0</v>
      </c>
      <c r="X189" s="157">
        <f>IF(Z189=0,"",IF(G189&lt;&gt;"",IF(OR(L189=1,L189&gt;Y189),"",0),IF(AND(H189&lt;&gt;"",L189&gt;1),L189-1,IF(AND(AND(I189&lt;&gt;"",L189&lt;Y189),L189&gt;1),Y189,L189))))</f>
      </c>
      <c r="Y189" s="194">
        <f>IF($Y$9&gt;0,$Y$9,IF(S189&lt;&gt;Z189,0,IF(R189&lt;0,1,IF(R189&lt;N189,2,IF(R189&lt;O189,3,4)))))</f>
        <v>0</v>
      </c>
      <c r="Z189" s="161">
        <f>SUM(Z190:Z196)</f>
        <v>0</v>
      </c>
      <c r="AB189" s="161" t="str">
        <f>IF(X189=Y189,F189,"+")</f>
        <v>+</v>
      </c>
      <c r="AC189" s="161" t="str">
        <f>IF(X189=Y189-1,F189,"+")</f>
        <v>+</v>
      </c>
      <c r="AD189" s="161" t="str">
        <f>IF(AND(X189=Y189+1,V189=U189),F189,"+")</f>
        <v>+</v>
      </c>
      <c r="AE189" s="161" t="str">
        <f>IF(V189&lt;&gt;U189,F189,"+")</f>
        <v>+</v>
      </c>
    </row>
    <row r="190" spans="3:31" ht="16.5" thickBot="1">
      <c r="C190" s="190">
        <f>C187</f>
        <v>146</v>
      </c>
      <c r="D190" s="196" t="str">
        <f aca="true" t="shared" si="131" ref="D190:D196">IF(E190=AE190,K190,"x")</f>
        <v>x</v>
      </c>
      <c r="E190" s="197" t="str">
        <f>Vragenlijst!F187</f>
        <v>2e en 3e lijns begeleiding wordt uitgevoerd door specialisten.</v>
      </c>
      <c r="F190" s="39">
        <f>IF(Vragenlijst!G187="","",Vragenlijst!G187)</f>
      </c>
      <c r="G190" s="40">
        <f>IF(Vragenlijst!H187="","",Vragenlijst!H187)</f>
      </c>
      <c r="H190" s="41">
        <f>IF(Vragenlijst!I187="","",Vragenlijst!I187)</f>
      </c>
      <c r="I190" s="198"/>
      <c r="K190" s="157">
        <f>IF(Vragenlijst!L187="","",Vragenlijst!L187)</f>
      </c>
      <c r="L190" s="158">
        <f>IF(Vragenlijst!M187="","",Vragenlijst!M187)</f>
        <v>2</v>
      </c>
      <c r="M190" s="159">
        <f>IF(Vragenlijst!N187="","",Vragenlijst!N187)</f>
        <v>-2</v>
      </c>
      <c r="N190" s="159">
        <f>IF(Vragenlijst!O187="","",Vragenlijst!O187)</f>
        <v>0</v>
      </c>
      <c r="O190" s="159">
        <f>IF(Vragenlijst!P187="","",Vragenlijst!P187)</f>
        <v>0</v>
      </c>
      <c r="R190" s="162">
        <f aca="true" t="shared" si="132" ref="R190:T196">IF(F190="","",M190)</f>
      </c>
      <c r="S190" s="162">
        <f t="shared" si="132"/>
      </c>
      <c r="T190" s="162">
        <f t="shared" si="132"/>
      </c>
      <c r="U190" s="163">
        <f t="shared" si="114"/>
        <v>0</v>
      </c>
      <c r="V190" s="159">
        <f>IF(Vragenlijst!W187="","",Vragenlijst!W187)</f>
        <v>0</v>
      </c>
      <c r="X190" s="157">
        <f t="shared" si="123"/>
      </c>
      <c r="Y190" s="161">
        <f aca="true" t="shared" si="133" ref="Y190:Y196">IF($Y$9=1,$Y$9,MAX(2,Y189))</f>
        <v>2</v>
      </c>
      <c r="Z190" s="161">
        <f t="shared" si="130"/>
        <v>0</v>
      </c>
      <c r="AB190" s="161" t="str">
        <f t="shared" si="115"/>
        <v>+</v>
      </c>
      <c r="AC190" s="161" t="str">
        <f t="shared" si="111"/>
        <v>+</v>
      </c>
      <c r="AD190" s="161" t="str">
        <f t="shared" si="116"/>
        <v>+</v>
      </c>
      <c r="AE190" s="161" t="str">
        <f t="shared" si="117"/>
        <v>+</v>
      </c>
    </row>
    <row r="191" spans="3:31" ht="30.75" thickBot="1">
      <c r="C191" s="190">
        <f t="shared" si="104"/>
        <v>147</v>
      </c>
      <c r="D191" s="196" t="str">
        <f t="shared" si="131"/>
        <v>x</v>
      </c>
      <c r="E191" s="197" t="str">
        <f>Vragenlijst!F188</f>
        <v>Er is een digitale aanmeldingsprocedure voor een aanvraag voor aanvullende (tweede of derdelijns) ondersteuning.</v>
      </c>
      <c r="F191" s="39">
        <f>IF(Vragenlijst!G188="","",Vragenlijst!G188)</f>
      </c>
      <c r="G191" s="40">
        <f>IF(Vragenlijst!H188="","",Vragenlijst!H188)</f>
      </c>
      <c r="H191" s="41">
        <f>IF(Vragenlijst!I188="","",Vragenlijst!I188)</f>
      </c>
      <c r="I191" s="198"/>
      <c r="K191" s="157">
        <f>IF(Vragenlijst!L188="","",Vragenlijst!L188)</f>
      </c>
      <c r="L191" s="158">
        <f>IF(Vragenlijst!M188="","",Vragenlijst!M188)</f>
        <v>2</v>
      </c>
      <c r="M191" s="159">
        <f>IF(Vragenlijst!N188="","",Vragenlijst!N188)</f>
        <v>-1</v>
      </c>
      <c r="N191" s="159">
        <f>IF(Vragenlijst!O188="","",Vragenlijst!O188)</f>
        <v>0</v>
      </c>
      <c r="O191" s="159">
        <f>IF(Vragenlijst!P188="","",Vragenlijst!P188)</f>
        <v>0</v>
      </c>
      <c r="R191" s="162">
        <f t="shared" si="132"/>
      </c>
      <c r="S191" s="162">
        <f t="shared" si="132"/>
      </c>
      <c r="T191" s="162">
        <f t="shared" si="132"/>
      </c>
      <c r="U191" s="163">
        <f t="shared" si="114"/>
        <v>0</v>
      </c>
      <c r="V191" s="159">
        <f>IF(Vragenlijst!W188="","",Vragenlijst!W188)</f>
        <v>0</v>
      </c>
      <c r="X191" s="157">
        <f t="shared" si="123"/>
      </c>
      <c r="Y191" s="161">
        <f t="shared" si="133"/>
        <v>2</v>
      </c>
      <c r="Z191" s="161">
        <f t="shared" si="130"/>
        <v>0</v>
      </c>
      <c r="AB191" s="161" t="str">
        <f t="shared" si="115"/>
        <v>+</v>
      </c>
      <c r="AC191" s="161" t="str">
        <f t="shared" si="111"/>
        <v>+</v>
      </c>
      <c r="AD191" s="161" t="str">
        <f t="shared" si="116"/>
        <v>+</v>
      </c>
      <c r="AE191" s="161" t="str">
        <f t="shared" si="117"/>
        <v>+</v>
      </c>
    </row>
    <row r="192" spans="3:31" ht="30.75" thickBot="1">
      <c r="C192" s="190">
        <f t="shared" si="104"/>
        <v>148</v>
      </c>
      <c r="D192" s="196" t="str">
        <f t="shared" si="131"/>
        <v>x</v>
      </c>
      <c r="E192" s="197" t="str">
        <f>Vragenlijst!F189</f>
        <v>Een aanvraag voor aanvullende ondersteuning bevat een beschrijving van het probleem, een diagnose wordt gesteld door specialisten.</v>
      </c>
      <c r="F192" s="39">
        <f>IF(Vragenlijst!G189="","",Vragenlijst!G189)</f>
      </c>
      <c r="G192" s="40">
        <f>IF(Vragenlijst!H189="","",Vragenlijst!H189)</f>
      </c>
      <c r="H192" s="41">
        <f>IF(Vragenlijst!I189="","",Vragenlijst!I189)</f>
      </c>
      <c r="I192" s="198"/>
      <c r="K192" s="157">
        <f>IF(Vragenlijst!L189="","",Vragenlijst!L189)</f>
      </c>
      <c r="L192" s="158">
        <f>IF(Vragenlijst!M189="","",Vragenlijst!M189)</f>
        <v>2</v>
      </c>
      <c r="M192" s="159">
        <f>IF(Vragenlijst!N189="","",Vragenlijst!N189)</f>
        <v>-2</v>
      </c>
      <c r="N192" s="159">
        <f>IF(Vragenlijst!O189="","",Vragenlijst!O189)</f>
        <v>0</v>
      </c>
      <c r="O192" s="159">
        <f>IF(Vragenlijst!P189="","",Vragenlijst!P189)</f>
        <v>0</v>
      </c>
      <c r="R192" s="162">
        <f t="shared" si="132"/>
      </c>
      <c r="S192" s="162">
        <f t="shared" si="132"/>
      </c>
      <c r="T192" s="162">
        <f t="shared" si="132"/>
      </c>
      <c r="U192" s="163">
        <f t="shared" si="114"/>
        <v>0</v>
      </c>
      <c r="V192" s="159">
        <f>IF(Vragenlijst!W189="","",Vragenlijst!W189)</f>
        <v>0</v>
      </c>
      <c r="X192" s="157">
        <f t="shared" si="123"/>
      </c>
      <c r="Y192" s="161">
        <f t="shared" si="133"/>
        <v>2</v>
      </c>
      <c r="Z192" s="161">
        <f t="shared" si="130"/>
        <v>0</v>
      </c>
      <c r="AB192" s="161" t="str">
        <f t="shared" si="115"/>
        <v>+</v>
      </c>
      <c r="AC192" s="161" t="str">
        <f t="shared" si="111"/>
        <v>+</v>
      </c>
      <c r="AD192" s="161" t="str">
        <f t="shared" si="116"/>
        <v>+</v>
      </c>
      <c r="AE192" s="161" t="str">
        <f t="shared" si="117"/>
        <v>+</v>
      </c>
    </row>
    <row r="193" spans="3:31" ht="16.5" thickBot="1">
      <c r="C193" s="190">
        <f t="shared" si="104"/>
        <v>149</v>
      </c>
      <c r="D193" s="196" t="str">
        <f t="shared" si="131"/>
        <v>x</v>
      </c>
      <c r="E193" s="197" t="str">
        <f>Vragenlijst!F190</f>
        <v>Aanvullende ondersteuningstrajecten worden ingeroosterd in het persoonlijke rooster van de student.</v>
      </c>
      <c r="F193" s="39">
        <f>IF(Vragenlijst!G190="","",Vragenlijst!G190)</f>
      </c>
      <c r="G193" s="40">
        <f>IF(Vragenlijst!H190="","",Vragenlijst!H190)</f>
      </c>
      <c r="H193" s="41">
        <f>IF(Vragenlijst!I190="","",Vragenlijst!I190)</f>
      </c>
      <c r="I193" s="198"/>
      <c r="K193" s="157">
        <f>IF(Vragenlijst!L190="","",Vragenlijst!L190)</f>
        <v>53</v>
      </c>
      <c r="L193" s="158">
        <f>IF(Vragenlijst!M190="","",Vragenlijst!M190)</f>
        <v>3</v>
      </c>
      <c r="M193" s="159">
        <f>IF(Vragenlijst!N190="","",Vragenlijst!N190)</f>
        <v>0</v>
      </c>
      <c r="N193" s="159">
        <f>IF(Vragenlijst!O190="","",Vragenlijst!O190)</f>
        <v>1</v>
      </c>
      <c r="O193" s="159">
        <f>IF(Vragenlijst!P190="","",Vragenlijst!P190)</f>
        <v>2</v>
      </c>
      <c r="R193" s="162">
        <f t="shared" si="132"/>
      </c>
      <c r="S193" s="162">
        <f t="shared" si="132"/>
      </c>
      <c r="T193" s="162">
        <f t="shared" si="132"/>
      </c>
      <c r="U193" s="163">
        <f t="shared" si="114"/>
        <v>0</v>
      </c>
      <c r="V193" s="159">
        <f>IF(Vragenlijst!W190="","",Vragenlijst!W190)</f>
        <v>0</v>
      </c>
      <c r="X193" s="157">
        <f t="shared" si="123"/>
      </c>
      <c r="Y193" s="161">
        <f t="shared" si="133"/>
        <v>2</v>
      </c>
      <c r="Z193" s="161">
        <f t="shared" si="130"/>
        <v>0</v>
      </c>
      <c r="AB193" s="161" t="str">
        <f t="shared" si="115"/>
        <v>+</v>
      </c>
      <c r="AC193" s="161" t="str">
        <f t="shared" si="111"/>
        <v>+</v>
      </c>
      <c r="AD193" s="161" t="str">
        <f t="shared" si="116"/>
        <v>+</v>
      </c>
      <c r="AE193" s="161" t="str">
        <f t="shared" si="117"/>
        <v>+</v>
      </c>
    </row>
    <row r="194" spans="3:31" ht="30.75" thickBot="1">
      <c r="C194" s="190">
        <f t="shared" si="104"/>
        <v>150</v>
      </c>
      <c r="D194" s="196" t="str">
        <f t="shared" si="131"/>
        <v>x</v>
      </c>
      <c r="E194" s="197" t="str">
        <f>Vragenlijst!F191</f>
        <v>Loopbaanbegeleider kan zich op de hoogte stellen van verloop en resultaat van aanvullende ondersteuningstrajecten.</v>
      </c>
      <c r="F194" s="39">
        <f>IF(Vragenlijst!G191="","",Vragenlijst!G191)</f>
      </c>
      <c r="G194" s="40">
        <f>IF(Vragenlijst!H191="","",Vragenlijst!H191)</f>
      </c>
      <c r="H194" s="41">
        <f>IF(Vragenlijst!I191="","",Vragenlijst!I191)</f>
      </c>
      <c r="I194" s="198"/>
      <c r="K194" s="157">
        <f>IF(Vragenlijst!L191="","",Vragenlijst!L191)</f>
      </c>
      <c r="L194" s="158">
        <f>IF(Vragenlijst!M191="","",Vragenlijst!M191)</f>
        <v>2</v>
      </c>
      <c r="M194" s="159">
        <f>IF(Vragenlijst!N191="","",Vragenlijst!N191)</f>
        <v>-2</v>
      </c>
      <c r="N194" s="159">
        <f>IF(Vragenlijst!O191="","",Vragenlijst!O191)</f>
        <v>0</v>
      </c>
      <c r="O194" s="159">
        <f>IF(Vragenlijst!P191="","",Vragenlijst!P191)</f>
        <v>0</v>
      </c>
      <c r="R194" s="162">
        <f t="shared" si="132"/>
      </c>
      <c r="S194" s="162">
        <f t="shared" si="132"/>
      </c>
      <c r="T194" s="162">
        <f t="shared" si="132"/>
      </c>
      <c r="U194" s="163">
        <f t="shared" si="114"/>
        <v>0</v>
      </c>
      <c r="V194" s="159">
        <f>IF(Vragenlijst!W191="","",Vragenlijst!W191)</f>
        <v>0</v>
      </c>
      <c r="X194" s="157">
        <f t="shared" si="123"/>
      </c>
      <c r="Y194" s="161">
        <f t="shared" si="133"/>
        <v>2</v>
      </c>
      <c r="Z194" s="161">
        <f t="shared" si="130"/>
        <v>0</v>
      </c>
      <c r="AB194" s="161" t="str">
        <f t="shared" si="115"/>
        <v>+</v>
      </c>
      <c r="AC194" s="161" t="str">
        <f t="shared" si="111"/>
        <v>+</v>
      </c>
      <c r="AD194" s="161" t="str">
        <f t="shared" si="116"/>
        <v>+</v>
      </c>
      <c r="AE194" s="161" t="str">
        <f t="shared" si="117"/>
        <v>+</v>
      </c>
    </row>
    <row r="195" spans="3:31" ht="30.75" thickBot="1">
      <c r="C195" s="190">
        <f>C194+1</f>
        <v>151</v>
      </c>
      <c r="D195" s="196" t="str">
        <f t="shared" si="131"/>
        <v>x</v>
      </c>
      <c r="E195" s="197" t="str">
        <f>Vragenlijst!F192</f>
        <v>Eventuele effectiviteit van ondersteunende trajecten kan worden aangetoond uit een analyse van het begeleidingssysteem (managementinformatie).</v>
      </c>
      <c r="F195" s="39">
        <f>IF(Vragenlijst!G192="","",Vragenlijst!G192)</f>
      </c>
      <c r="G195" s="40">
        <f>IF(Vragenlijst!H192="","",Vragenlijst!H192)</f>
      </c>
      <c r="H195" s="41">
        <f>IF(Vragenlijst!I192="","",Vragenlijst!I192)</f>
      </c>
      <c r="I195" s="198"/>
      <c r="K195" s="157">
        <f>IF(Vragenlijst!L192="","",Vragenlijst!L192)</f>
      </c>
      <c r="L195" s="158">
        <f>IF(Vragenlijst!M192="","",Vragenlijst!M192)</f>
        <v>3</v>
      </c>
      <c r="M195" s="159">
        <f>IF(Vragenlijst!N192="","",Vragenlijst!N192)</f>
        <v>0</v>
      </c>
      <c r="N195" s="159">
        <f>IF(Vragenlijst!O192="","",Vragenlijst!O192)</f>
        <v>1</v>
      </c>
      <c r="O195" s="159">
        <f>IF(Vragenlijst!P192="","",Vragenlijst!P192)</f>
        <v>2</v>
      </c>
      <c r="R195" s="162">
        <f t="shared" si="132"/>
      </c>
      <c r="S195" s="162">
        <f t="shared" si="132"/>
      </c>
      <c r="T195" s="162">
        <f t="shared" si="132"/>
      </c>
      <c r="U195" s="163">
        <f t="shared" si="114"/>
        <v>0</v>
      </c>
      <c r="V195" s="159">
        <f>IF(Vragenlijst!W192="","",Vragenlijst!W192)</f>
        <v>0</v>
      </c>
      <c r="X195" s="157">
        <f t="shared" si="123"/>
      </c>
      <c r="Y195" s="161">
        <f t="shared" si="133"/>
        <v>2</v>
      </c>
      <c r="Z195" s="161">
        <f t="shared" si="130"/>
        <v>0</v>
      </c>
      <c r="AB195" s="161" t="str">
        <f t="shared" si="115"/>
        <v>+</v>
      </c>
      <c r="AC195" s="161" t="str">
        <f t="shared" si="111"/>
        <v>+</v>
      </c>
      <c r="AD195" s="161" t="str">
        <f t="shared" si="116"/>
        <v>+</v>
      </c>
      <c r="AE195" s="161" t="str">
        <f t="shared" si="117"/>
        <v>+</v>
      </c>
    </row>
    <row r="196" spans="3:31" ht="30.75" thickBot="1">
      <c r="C196" s="190">
        <f>C195+1</f>
        <v>152</v>
      </c>
      <c r="D196" s="196" t="str">
        <f t="shared" si="131"/>
        <v>x</v>
      </c>
      <c r="E196" s="197" t="str">
        <f>Vragenlijst!F193</f>
        <v>Inzet van specialisten en aanbod van aanvullende ondersteuningstrajecten is geflexibiliseerd op basis van prognoses.</v>
      </c>
      <c r="F196" s="39">
        <f>IF(Vragenlijst!G193="","",Vragenlijst!G193)</f>
      </c>
      <c r="G196" s="40">
        <f>IF(Vragenlijst!H193="","",Vragenlijst!H193)</f>
      </c>
      <c r="H196" s="41">
        <f>IF(Vragenlijst!I193="","",Vragenlijst!I193)</f>
      </c>
      <c r="I196" s="198"/>
      <c r="K196" s="157">
        <f>IF(Vragenlijst!L193="","",Vragenlijst!L193)</f>
      </c>
      <c r="L196" s="158">
        <f>IF(Vragenlijst!M193="","",Vragenlijst!M193)</f>
        <v>4</v>
      </c>
      <c r="M196" s="159">
        <f>IF(Vragenlijst!N193="","",Vragenlijst!N193)</f>
        <v>0</v>
      </c>
      <c r="N196" s="159">
        <f>IF(Vragenlijst!O193="","",Vragenlijst!O193)</f>
        <v>2</v>
      </c>
      <c r="O196" s="159">
        <f>IF(Vragenlijst!P193="","",Vragenlijst!P193)</f>
        <v>4</v>
      </c>
      <c r="R196" s="162">
        <f t="shared" si="132"/>
      </c>
      <c r="S196" s="162">
        <f t="shared" si="132"/>
      </c>
      <c r="T196" s="162">
        <f t="shared" si="132"/>
      </c>
      <c r="U196" s="163">
        <f t="shared" si="114"/>
        <v>0</v>
      </c>
      <c r="V196" s="159">
        <f>IF(Vragenlijst!W193="","",Vragenlijst!W193)</f>
        <v>0</v>
      </c>
      <c r="X196" s="157">
        <f t="shared" si="123"/>
      </c>
      <c r="Y196" s="161">
        <f t="shared" si="133"/>
        <v>2</v>
      </c>
      <c r="Z196" s="161">
        <f t="shared" si="130"/>
        <v>0</v>
      </c>
      <c r="AB196" s="161" t="str">
        <f t="shared" si="115"/>
        <v>+</v>
      </c>
      <c r="AC196" s="161" t="str">
        <f t="shared" si="111"/>
        <v>+</v>
      </c>
      <c r="AD196" s="161" t="str">
        <f t="shared" si="116"/>
        <v>+</v>
      </c>
      <c r="AE196" s="161" t="str">
        <f t="shared" si="117"/>
        <v>+</v>
      </c>
    </row>
  </sheetData>
  <sheetProtection password="E628" sheet="1" objects="1" scenarios="1" selectLockedCells="1"/>
  <mergeCells count="8">
    <mergeCell ref="N2:N10"/>
    <mergeCell ref="O2:O10"/>
    <mergeCell ref="F2:F10"/>
    <mergeCell ref="G2:G10"/>
    <mergeCell ref="H2:H10"/>
    <mergeCell ref="K2:K10"/>
    <mergeCell ref="L2:L10"/>
    <mergeCell ref="M2:M10"/>
  </mergeCells>
  <conditionalFormatting sqref="D12:D21 D24:D30 D33:D37 D40:D47 D50:D59 D62:D67 D70:D82 D86:D99 D102:D108 D111:D116 D119:D127 D130:D145 D148:D158 D161:D173 D176:D187 D190:D196">
    <cfRule type="cellIs" priority="59" dxfId="60" operator="equal" stopIfTrue="1">
      <formula>$K12</formula>
    </cfRule>
  </conditionalFormatting>
  <conditionalFormatting sqref="J143">
    <cfRule type="cellIs" priority="53" dxfId="172" operator="equal" stopIfTrue="1">
      <formula>$AB143</formula>
    </cfRule>
    <cfRule type="cellIs" priority="54" dxfId="1" operator="equal" stopIfTrue="1">
      <formula>$AC143</formula>
    </cfRule>
    <cfRule type="cellIs" priority="55" dxfId="173" operator="equal" stopIfTrue="1">
      <formula>$AD143</formula>
    </cfRule>
  </conditionalFormatting>
  <conditionalFormatting sqref="J141">
    <cfRule type="cellIs" priority="47" dxfId="172" operator="equal" stopIfTrue="1">
      <formula>$AB141</formula>
    </cfRule>
    <cfRule type="cellIs" priority="48" dxfId="1" operator="equal" stopIfTrue="1">
      <formula>$AC141</formula>
    </cfRule>
    <cfRule type="cellIs" priority="49" dxfId="173" operator="equal" stopIfTrue="1">
      <formula>$AD141</formula>
    </cfRule>
  </conditionalFormatting>
  <conditionalFormatting sqref="J139">
    <cfRule type="cellIs" priority="41" dxfId="172" operator="equal" stopIfTrue="1">
      <formula>$AB139</formula>
    </cfRule>
    <cfRule type="cellIs" priority="42" dxfId="1" operator="equal" stopIfTrue="1">
      <formula>$AC139</formula>
    </cfRule>
    <cfRule type="cellIs" priority="43" dxfId="173" operator="equal" stopIfTrue="1">
      <formula>$AD139</formula>
    </cfRule>
  </conditionalFormatting>
  <conditionalFormatting sqref="J137">
    <cfRule type="cellIs" priority="35" dxfId="172" operator="equal" stopIfTrue="1">
      <formula>$AB137</formula>
    </cfRule>
    <cfRule type="cellIs" priority="36" dxfId="1" operator="equal" stopIfTrue="1">
      <formula>$AC137</formula>
    </cfRule>
    <cfRule type="cellIs" priority="37" dxfId="173" operator="equal" stopIfTrue="1">
      <formula>$AD137</formula>
    </cfRule>
  </conditionalFormatting>
  <conditionalFormatting sqref="J135">
    <cfRule type="cellIs" priority="29" dxfId="172" operator="equal" stopIfTrue="1">
      <formula>$AB135</formula>
    </cfRule>
    <cfRule type="cellIs" priority="30" dxfId="1" operator="equal" stopIfTrue="1">
      <formula>$AC135</formula>
    </cfRule>
    <cfRule type="cellIs" priority="31" dxfId="173" operator="equal" stopIfTrue="1">
      <formula>$AD135</formula>
    </cfRule>
  </conditionalFormatting>
  <conditionalFormatting sqref="J133">
    <cfRule type="cellIs" priority="23" dxfId="172" operator="equal" stopIfTrue="1">
      <formula>$AB133</formula>
    </cfRule>
    <cfRule type="cellIs" priority="24" dxfId="1" operator="equal" stopIfTrue="1">
      <formula>$AC133</formula>
    </cfRule>
    <cfRule type="cellIs" priority="25" dxfId="173" operator="equal" stopIfTrue="1">
      <formula>$AD133</formula>
    </cfRule>
  </conditionalFormatting>
  <conditionalFormatting sqref="J131">
    <cfRule type="cellIs" priority="17" dxfId="172" operator="equal" stopIfTrue="1">
      <formula>$AB131</formula>
    </cfRule>
    <cfRule type="cellIs" priority="18" dxfId="1" operator="equal" stopIfTrue="1">
      <formula>$AC131</formula>
    </cfRule>
    <cfRule type="cellIs" priority="19" dxfId="173" operator="equal" stopIfTrue="1">
      <formula>$AD131</formula>
    </cfRule>
  </conditionalFormatting>
  <conditionalFormatting sqref="F138">
    <cfRule type="cellIs" priority="56" dxfId="172" operator="equal" stopIfTrue="1">
      <formula>$AB138</formula>
    </cfRule>
    <cfRule type="cellIs" priority="57" dxfId="1" operator="equal" stopIfTrue="1">
      <formula>$AC138</formula>
    </cfRule>
    <cfRule type="cellIs" priority="58" dxfId="173" operator="equal" stopIfTrue="1">
      <formula>$AD138</formula>
    </cfRule>
  </conditionalFormatting>
  <conditionalFormatting sqref="J142">
    <cfRule type="cellIs" priority="50" dxfId="172" operator="equal" stopIfTrue="1">
      <formula>$AB142</formula>
    </cfRule>
    <cfRule type="cellIs" priority="51" dxfId="1" operator="equal" stopIfTrue="1">
      <formula>$AC142</formula>
    </cfRule>
    <cfRule type="cellIs" priority="52" dxfId="173" operator="equal" stopIfTrue="1">
      <formula>$AD142</formula>
    </cfRule>
  </conditionalFormatting>
  <conditionalFormatting sqref="J140">
    <cfRule type="cellIs" priority="44" dxfId="172" operator="equal" stopIfTrue="1">
      <formula>$AB140</formula>
    </cfRule>
    <cfRule type="cellIs" priority="45" dxfId="1" operator="equal" stopIfTrue="1">
      <formula>$AC140</formula>
    </cfRule>
    <cfRule type="cellIs" priority="46" dxfId="173" operator="equal" stopIfTrue="1">
      <formula>$AD140</formula>
    </cfRule>
  </conditionalFormatting>
  <conditionalFormatting sqref="J138">
    <cfRule type="cellIs" priority="38" dxfId="172" operator="equal" stopIfTrue="1">
      <formula>$AB138</formula>
    </cfRule>
    <cfRule type="cellIs" priority="39" dxfId="1" operator="equal" stopIfTrue="1">
      <formula>$AC138</formula>
    </cfRule>
    <cfRule type="cellIs" priority="40" dxfId="173" operator="equal" stopIfTrue="1">
      <formula>$AD138</formula>
    </cfRule>
  </conditionalFormatting>
  <conditionalFormatting sqref="J136">
    <cfRule type="cellIs" priority="32" dxfId="172" operator="equal" stopIfTrue="1">
      <formula>$AB136</formula>
    </cfRule>
    <cfRule type="cellIs" priority="33" dxfId="1" operator="equal" stopIfTrue="1">
      <formula>$AC136</formula>
    </cfRule>
    <cfRule type="cellIs" priority="34" dxfId="173" operator="equal" stopIfTrue="1">
      <formula>$AD136</formula>
    </cfRule>
  </conditionalFormatting>
  <conditionalFormatting sqref="J134">
    <cfRule type="cellIs" priority="26" dxfId="172" operator="equal" stopIfTrue="1">
      <formula>$AB134</formula>
    </cfRule>
    <cfRule type="cellIs" priority="27" dxfId="1" operator="equal" stopIfTrue="1">
      <formula>$AC134</formula>
    </cfRule>
    <cfRule type="cellIs" priority="28" dxfId="173" operator="equal" stopIfTrue="1">
      <formula>$AD134</formula>
    </cfRule>
  </conditionalFormatting>
  <conditionalFormatting sqref="J130">
    <cfRule type="cellIs" priority="20" dxfId="172" operator="equal" stopIfTrue="1">
      <formula>$AB130</formula>
    </cfRule>
    <cfRule type="cellIs" priority="21" dxfId="1" operator="equal" stopIfTrue="1">
      <formula>$AC130</formula>
    </cfRule>
    <cfRule type="cellIs" priority="22" dxfId="173" operator="equal" stopIfTrue="1">
      <formula>$AD130</formula>
    </cfRule>
  </conditionalFormatting>
  <conditionalFormatting sqref="J132">
    <cfRule type="cellIs" priority="14" dxfId="172" operator="equal" stopIfTrue="1">
      <formula>$AB132</formula>
    </cfRule>
    <cfRule type="cellIs" priority="15" dxfId="1" operator="equal" stopIfTrue="1">
      <formula>$AC132</formula>
    </cfRule>
    <cfRule type="cellIs" priority="16" dxfId="173" operator="equal" stopIfTrue="1">
      <formula>$AD132</formula>
    </cfRule>
  </conditionalFormatting>
  <conditionalFormatting sqref="E12:E21 E24:E30 E33:E37 E40:E47 E50:E59 E62:E67 E70:E82 E86:E99 E102:E108 E111:E116 E119:E127 E130:E145 E148:E158 E161:E173 E176:E187 E190:E196">
    <cfRule type="cellIs" priority="7" dxfId="174" operator="equal" stopIfTrue="1">
      <formula>$AD12</formula>
    </cfRule>
  </conditionalFormatting>
  <conditionalFormatting sqref="E12:E21 E24:E30 E33:E37 E40:E47 E50:E59 E62:E67 E70:E82 E86:E99 E102:E108 E111:E116 E119:E127 E130:E145 E148:E158 E161:E173 E176:E187 E190:E196">
    <cfRule type="cellIs" priority="5" dxfId="175" operator="equal" stopIfTrue="1">
      <formula>$AB12</formula>
    </cfRule>
  </conditionalFormatting>
  <conditionalFormatting sqref="E12:E21 E24:E30 E33:E37 E40:E47 E50:E59 E62:E67 E70:E82 E86:E99 E102:E108 E111:E116 E119:E127 E130:E145 E148:E158 E161:E173 E176:E187 E190:E196">
    <cfRule type="cellIs" priority="6" dxfId="12" operator="equal" stopIfTrue="1">
      <formula>$AC12</formula>
    </cfRule>
  </conditionalFormatting>
  <dataValidations count="1">
    <dataValidation type="list" allowBlank="1" showInputMessage="1" showErrorMessage="1" sqref="E9">
      <formula1>$AW$2:$AW$6</formula1>
    </dataValidation>
  </dataValidation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Blad3"/>
  <dimension ref="A3:F36"/>
  <sheetViews>
    <sheetView zoomScalePageLayoutView="0" workbookViewId="0" topLeftCell="A12">
      <selection activeCell="C13" sqref="C13"/>
    </sheetView>
  </sheetViews>
  <sheetFormatPr defaultColWidth="9.140625" defaultRowHeight="12.75"/>
  <cols>
    <col min="1" max="1" width="9.140625" style="1" customWidth="1"/>
    <col min="2" max="2" width="13.421875" style="1" customWidth="1"/>
    <col min="3" max="6" width="46.8515625" style="1" customWidth="1"/>
    <col min="7" max="7" width="29.28125" style="1" customWidth="1"/>
    <col min="8" max="26" width="9.140625" style="1" customWidth="1"/>
    <col min="27" max="31" width="45.8515625" style="1" customWidth="1"/>
    <col min="32" max="16384" width="9.140625" style="1" customWidth="1"/>
  </cols>
  <sheetData>
    <row r="3" spans="3:6" ht="11.25">
      <c r="C3" s="1">
        <v>1</v>
      </c>
      <c r="D3" s="1">
        <v>2</v>
      </c>
      <c r="E3" s="1">
        <v>3</v>
      </c>
      <c r="F3" s="1">
        <v>4</v>
      </c>
    </row>
    <row r="4" spans="3:6" ht="11.25">
      <c r="C4" s="1" t="s">
        <v>63</v>
      </c>
      <c r="D4" s="1" t="s">
        <v>64</v>
      </c>
      <c r="E4" s="1" t="s">
        <v>65</v>
      </c>
      <c r="F4" s="1" t="s">
        <v>66</v>
      </c>
    </row>
    <row r="5" spans="1:6" ht="33.75">
      <c r="A5" s="1">
        <v>1</v>
      </c>
      <c r="B5" s="4" t="s">
        <v>30</v>
      </c>
      <c r="C5" s="1" t="s">
        <v>376</v>
      </c>
      <c r="D5" s="4" t="str">
        <f>C5</f>
        <v>Binnen het roc werken de onderwijsteams hard aan het realiseren van een aantrekkelijk aanbod van uitdagende, praktijkgerichte opleidingen.</v>
      </c>
      <c r="E5" s="4" t="str">
        <f>D5</f>
        <v>Binnen het roc werken de onderwijsteams hard aan het realiseren van een aantrekkelijk aanbod van uitdagende, praktijkgerichte opleidingen.</v>
      </c>
      <c r="F5" s="4" t="str">
        <f>E5</f>
        <v>Binnen het roc werken de onderwijsteams hard aan het realiseren van een aantrekkelijk aanbod van uitdagende, praktijkgerichte opleidingen.</v>
      </c>
    </row>
    <row r="6" spans="2:6" ht="11.25">
      <c r="B6" s="4"/>
      <c r="C6" s="4"/>
      <c r="D6" s="4"/>
      <c r="E6" s="4"/>
      <c r="F6" s="4"/>
    </row>
    <row r="7" spans="1:6" ht="225">
      <c r="A7" s="1">
        <v>2</v>
      </c>
      <c r="B7" s="1" t="s">
        <v>90</v>
      </c>
      <c r="C7" s="1" t="s">
        <v>372</v>
      </c>
      <c r="D7" s="1" t="s">
        <v>373</v>
      </c>
      <c r="E7" s="1" t="s">
        <v>374</v>
      </c>
      <c r="F7" s="1" t="s">
        <v>375</v>
      </c>
    </row>
    <row r="9" spans="1:6" ht="168.75">
      <c r="A9" s="1">
        <v>3</v>
      </c>
      <c r="B9" s="1" t="s">
        <v>67</v>
      </c>
      <c r="C9" s="3" t="s">
        <v>43</v>
      </c>
      <c r="D9" s="4" t="s">
        <v>45</v>
      </c>
      <c r="E9" s="4" t="s">
        <v>192</v>
      </c>
      <c r="F9" s="1" t="s">
        <v>46</v>
      </c>
    </row>
    <row r="10" ht="11.25">
      <c r="C10" s="3"/>
    </row>
    <row r="11" spans="1:6" ht="247.5">
      <c r="A11" s="1">
        <v>4</v>
      </c>
      <c r="B11" s="1" t="s">
        <v>70</v>
      </c>
      <c r="C11" s="4" t="s">
        <v>194</v>
      </c>
      <c r="D11" s="4" t="s">
        <v>191</v>
      </c>
      <c r="E11" s="4" t="s">
        <v>198</v>
      </c>
      <c r="F11" s="4" t="s">
        <v>193</v>
      </c>
    </row>
    <row r="13" spans="1:6" ht="409.5">
      <c r="A13" s="4">
        <v>5</v>
      </c>
      <c r="B13" s="4" t="s">
        <v>68</v>
      </c>
      <c r="C13" s="1" t="s">
        <v>390</v>
      </c>
      <c r="D13" s="1" t="s">
        <v>379</v>
      </c>
      <c r="E13" s="1" t="s">
        <v>391</v>
      </c>
      <c r="F13" s="1" t="s">
        <v>392</v>
      </c>
    </row>
    <row r="14" spans="1:6" ht="11.25">
      <c r="A14" s="4"/>
      <c r="B14" s="4"/>
      <c r="C14" s="4"/>
      <c r="D14" s="4"/>
      <c r="E14" s="4"/>
      <c r="F14" s="4"/>
    </row>
    <row r="15" spans="1:6" ht="146.25">
      <c r="A15" s="4">
        <v>6</v>
      </c>
      <c r="B15" s="4" t="s">
        <v>31</v>
      </c>
      <c r="C15" s="4" t="s">
        <v>171</v>
      </c>
      <c r="D15" s="4" t="s">
        <v>195</v>
      </c>
      <c r="E15" s="4" t="s">
        <v>196</v>
      </c>
      <c r="F15" s="4" t="s">
        <v>197</v>
      </c>
    </row>
    <row r="16" spans="1:6" ht="11.25">
      <c r="A16" s="4"/>
      <c r="B16" s="4"/>
      <c r="C16" s="4"/>
      <c r="D16" s="4"/>
      <c r="E16" s="4"/>
      <c r="F16" s="4"/>
    </row>
    <row r="17" spans="2:6" ht="247.5">
      <c r="B17" s="1" t="s">
        <v>59</v>
      </c>
      <c r="C17" s="2" t="s">
        <v>39</v>
      </c>
      <c r="D17" s="2" t="s">
        <v>15</v>
      </c>
      <c r="E17" s="2" t="s">
        <v>100</v>
      </c>
      <c r="F17" s="2" t="s">
        <v>101</v>
      </c>
    </row>
    <row r="18" spans="3:6" ht="11.25">
      <c r="C18" s="2"/>
      <c r="D18" s="2"/>
      <c r="E18" s="2"/>
      <c r="F18" s="2"/>
    </row>
    <row r="19" spans="2:6" ht="292.5">
      <c r="B19" s="4" t="s">
        <v>214</v>
      </c>
      <c r="C19" s="3" t="s">
        <v>231</v>
      </c>
      <c r="D19" s="4" t="s">
        <v>220</v>
      </c>
      <c r="E19" s="3" t="s">
        <v>223</v>
      </c>
      <c r="F19" s="3" t="s">
        <v>224</v>
      </c>
    </row>
    <row r="20" spans="3:6" ht="11.25">
      <c r="C20" s="2"/>
      <c r="D20" s="2"/>
      <c r="E20" s="2"/>
      <c r="F20" s="2"/>
    </row>
    <row r="21" spans="2:6" ht="191.25">
      <c r="B21" s="4" t="s">
        <v>225</v>
      </c>
      <c r="C21" s="2" t="s">
        <v>35</v>
      </c>
      <c r="D21" s="2" t="s">
        <v>36</v>
      </c>
      <c r="E21" s="2" t="s">
        <v>37</v>
      </c>
      <c r="F21" s="2" t="s">
        <v>38</v>
      </c>
    </row>
    <row r="22" spans="2:6" ht="32.25" customHeight="1">
      <c r="B22" s="4"/>
      <c r="C22" s="2"/>
      <c r="D22" s="2"/>
      <c r="E22" s="2"/>
      <c r="F22" s="2"/>
    </row>
    <row r="23" spans="2:6" ht="56.25">
      <c r="B23" s="4" t="s">
        <v>232</v>
      </c>
      <c r="C23" s="1" t="s">
        <v>81</v>
      </c>
      <c r="D23" s="4" t="s">
        <v>250</v>
      </c>
      <c r="E23" s="4" t="s">
        <v>249</v>
      </c>
      <c r="F23" s="4" t="s">
        <v>248</v>
      </c>
    </row>
    <row r="24" ht="11.25">
      <c r="B24" s="4"/>
    </row>
    <row r="25" spans="2:6" ht="45">
      <c r="B25" s="1" t="s">
        <v>23</v>
      </c>
      <c r="C25" s="1" t="s">
        <v>73</v>
      </c>
      <c r="D25" s="1" t="s">
        <v>78</v>
      </c>
      <c r="E25" s="1" t="s">
        <v>79</v>
      </c>
      <c r="F25" s="1" t="s">
        <v>80</v>
      </c>
    </row>
    <row r="27" spans="2:6" ht="67.5">
      <c r="B27" s="1" t="s">
        <v>29</v>
      </c>
      <c r="C27" s="1" t="s">
        <v>85</v>
      </c>
      <c r="D27" s="1" t="s">
        <v>86</v>
      </c>
      <c r="E27" s="1" t="s">
        <v>34</v>
      </c>
      <c r="F27" s="1" t="s">
        <v>84</v>
      </c>
    </row>
    <row r="29" spans="2:6" ht="146.25">
      <c r="B29" s="4" t="s">
        <v>258</v>
      </c>
      <c r="C29" s="4" t="s">
        <v>259</v>
      </c>
      <c r="D29" s="4" t="s">
        <v>263</v>
      </c>
      <c r="E29" s="4" t="s">
        <v>262</v>
      </c>
      <c r="F29" s="4" t="s">
        <v>264</v>
      </c>
    </row>
    <row r="31" spans="2:6" ht="78.75">
      <c r="B31" s="4" t="s">
        <v>91</v>
      </c>
      <c r="C31" s="1" t="s">
        <v>82</v>
      </c>
      <c r="D31" s="1" t="s">
        <v>83</v>
      </c>
      <c r="E31" s="1" t="s">
        <v>378</v>
      </c>
      <c r="F31" s="1" t="s">
        <v>71</v>
      </c>
    </row>
    <row r="32" ht="11.25">
      <c r="B32" s="4"/>
    </row>
    <row r="33" spans="2:6" ht="180">
      <c r="B33" s="1" t="s">
        <v>51</v>
      </c>
      <c r="C33" s="1" t="s">
        <v>76</v>
      </c>
      <c r="D33" s="1" t="s">
        <v>32</v>
      </c>
      <c r="E33" s="1" t="s">
        <v>33</v>
      </c>
      <c r="F33" s="4" t="s">
        <v>247</v>
      </c>
    </row>
    <row r="35" spans="2:6" ht="191.25">
      <c r="B35" s="1" t="s">
        <v>52</v>
      </c>
      <c r="C35" s="1" t="s">
        <v>380</v>
      </c>
      <c r="D35" s="1" t="s">
        <v>381</v>
      </c>
      <c r="E35" s="1" t="s">
        <v>382</v>
      </c>
      <c r="F35" s="1" t="s">
        <v>383</v>
      </c>
    </row>
    <row r="36" spans="2:6" ht="78.75">
      <c r="B36" s="4" t="s">
        <v>91</v>
      </c>
      <c r="C36" s="1" t="s">
        <v>82</v>
      </c>
      <c r="D36" s="1" t="s">
        <v>83</v>
      </c>
      <c r="E36" s="1" t="s">
        <v>72</v>
      </c>
      <c r="F36" s="1" t="s">
        <v>71</v>
      </c>
    </row>
  </sheetData>
  <sheetProtection/>
  <conditionalFormatting sqref="G3:G22 G30 G33:G65536">
    <cfRule type="cellIs" priority="7" dxfId="154" operator="notEqual" stopIfTrue="1">
      <formula>AF3</formula>
    </cfRule>
  </conditionalFormatting>
  <conditionalFormatting sqref="AF2:IV14 A2:A14 H2:Z14 AF20:IV20 A20 H20:Z20 H36:Z65536 AF36:IV65536 A36:A65536">
    <cfRule type="cellIs" priority="257" dxfId="154" operator="notEqual" stopIfTrue="1">
      <formula>Z3</formula>
    </cfRule>
  </conditionalFormatting>
  <conditionalFormatting sqref="AF15:IV15 A15 H15:Z15 H33:Z33 AF31:IV33 A31:A33">
    <cfRule type="cellIs" priority="260" dxfId="154" operator="notEqual" stopIfTrue="1">
      <formula>Z17</formula>
    </cfRule>
  </conditionalFormatting>
  <conditionalFormatting sqref="AF17:IV18 A17:A18 H17:Z18">
    <cfRule type="cellIs" priority="261" dxfId="154" operator="notEqual" stopIfTrue="1">
      <formula>Z20</formula>
    </cfRule>
  </conditionalFormatting>
  <conditionalFormatting sqref="AF16:IV16 A16 H16:Z16">
    <cfRule type="cellIs" priority="271" dxfId="154" operator="notEqual" stopIfTrue="1">
      <formula>Z20</formula>
    </cfRule>
  </conditionalFormatting>
  <conditionalFormatting sqref="A19 H19:Z19 AF19:IV19">
    <cfRule type="cellIs" priority="278" dxfId="154" operator="notEqual" stopIfTrue="1">
      <formula>Z33</formula>
    </cfRule>
  </conditionalFormatting>
  <conditionalFormatting sqref="G23:G24">
    <cfRule type="cellIs" priority="5" dxfId="154" operator="notEqual" stopIfTrue="1">
      <formula>AF23</formula>
    </cfRule>
  </conditionalFormatting>
  <conditionalFormatting sqref="AF23:IV24 A23:A24 H23:Z24">
    <cfRule type="cellIs" priority="6" dxfId="154" operator="notEqual" stopIfTrue="1">
      <formula>Z33</formula>
    </cfRule>
  </conditionalFormatting>
  <conditionalFormatting sqref="H22:Z22 AF22:IV22 A22">
    <cfRule type="cellIs" priority="282" dxfId="154" operator="notEqual" stopIfTrue="1">
      <formula>Z35</formula>
    </cfRule>
  </conditionalFormatting>
  <conditionalFormatting sqref="AF21:IV21 A21 H21:Z21">
    <cfRule type="cellIs" priority="287" dxfId="154" operator="notEqual" stopIfTrue="1">
      <formula>Z33</formula>
    </cfRule>
  </conditionalFormatting>
  <conditionalFormatting sqref="G25:G26">
    <cfRule type="cellIs" priority="3" dxfId="154" operator="notEqual" stopIfTrue="1">
      <formula>AF25</formula>
    </cfRule>
  </conditionalFormatting>
  <conditionalFormatting sqref="A30 H30:Z30 AF30:IV30">
    <cfRule type="cellIs" priority="304" dxfId="154" operator="notEqual" stopIfTrue="1">
      <formula>Z27</formula>
    </cfRule>
  </conditionalFormatting>
  <conditionalFormatting sqref="AF35:IV35 A35 H35:Z35">
    <cfRule type="cellIs" priority="307" dxfId="154" operator="notEqual" stopIfTrue="1">
      <formula>Z30</formula>
    </cfRule>
  </conditionalFormatting>
  <conditionalFormatting sqref="AF34:IV34 H34:Z34 A34">
    <cfRule type="cellIs" priority="310" dxfId="154" operator="notEqual" stopIfTrue="1">
      <formula>Z30</formula>
    </cfRule>
  </conditionalFormatting>
  <conditionalFormatting sqref="A27:A29 H27:Z29 AF27:IV29">
    <cfRule type="cellIs" priority="319" dxfId="154" operator="notEqual" stopIfTrue="1">
      <formula>Thijs!#REF!</formula>
    </cfRule>
  </conditionalFormatting>
  <conditionalFormatting sqref="A25:A26 AF25:IV26 H25:Z26">
    <cfRule type="cellIs" priority="323" dxfId="154" operator="notEqual" stopIfTrue="1">
      <formula>Z33</formula>
    </cfRule>
  </conditionalFormatting>
  <conditionalFormatting sqref="G31:G32">
    <cfRule type="cellIs" priority="1" dxfId="154" operator="notEqual" stopIfTrue="1">
      <formula>AF31</formula>
    </cfRule>
  </conditionalFormatting>
  <conditionalFormatting sqref="H31:Z32">
    <cfRule type="cellIs" priority="2" dxfId="154" operator="notEqual" stopIfTrue="1">
      <formula>AG33</formula>
    </cfRule>
  </conditionalFormatting>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Blad4">
    <tabColor rgb="FFFF0000"/>
  </sheetPr>
  <dimension ref="C3:E10"/>
  <sheetViews>
    <sheetView showGridLines="0" showRowColHeaders="0" tabSelected="1" zoomScalePageLayoutView="0" workbookViewId="0" topLeftCell="A1">
      <selection activeCell="A1" sqref="A1"/>
    </sheetView>
  </sheetViews>
  <sheetFormatPr defaultColWidth="9.140625" defaultRowHeight="12.75"/>
  <cols>
    <col min="2" max="2" width="13.7109375" style="0" customWidth="1"/>
    <col min="3" max="3" width="4.57421875" style="0" customWidth="1"/>
    <col min="4" max="4" width="117.7109375" style="0" customWidth="1"/>
    <col min="5" max="5" width="4.140625" style="0" customWidth="1"/>
  </cols>
  <sheetData>
    <row r="2" ht="41.25" customHeight="1" thickBot="1"/>
    <row r="3" spans="3:5" ht="13.5" thickTop="1">
      <c r="C3" s="89"/>
      <c r="D3" s="90"/>
      <c r="E3" s="91"/>
    </row>
    <row r="4" spans="3:5" ht="30">
      <c r="C4" s="92"/>
      <c r="D4" s="93" t="s">
        <v>275</v>
      </c>
      <c r="E4" s="94"/>
    </row>
    <row r="5" spans="3:5" ht="12.75">
      <c r="C5" s="92"/>
      <c r="D5" s="95"/>
      <c r="E5" s="94"/>
    </row>
    <row r="6" spans="3:5" ht="396">
      <c r="C6" s="92"/>
      <c r="D6" s="114" t="s">
        <v>419</v>
      </c>
      <c r="E6" s="94"/>
    </row>
    <row r="7" spans="3:5" ht="12.75">
      <c r="C7" s="92"/>
      <c r="D7" s="96"/>
      <c r="E7" s="94"/>
    </row>
    <row r="8" spans="3:5" ht="13.5" thickBot="1">
      <c r="C8" s="97"/>
      <c r="D8" s="98"/>
      <c r="E8" s="99"/>
    </row>
    <row r="9" ht="13.5" thickTop="1">
      <c r="D9" s="82"/>
    </row>
    <row r="10" ht="12.75">
      <c r="D10" s="82"/>
    </row>
  </sheetData>
  <sheetProtection password="E628" sheet="1" objects="1" scenarios="1" selectLockedCells="1" selectUnlockedCells="1"/>
  <printOptions/>
  <pageMargins left="0.7" right="0.7" top="0.75" bottom="0.75" header="0.3" footer="0.3"/>
  <pageSetup orientation="portrait" paperSize="9" r:id="rId2"/>
  <drawing r:id="rId1"/>
</worksheet>
</file>

<file path=xl/worksheets/sheet4.xml><?xml version="1.0" encoding="utf-8"?>
<worksheet xmlns="http://schemas.openxmlformats.org/spreadsheetml/2006/main" xmlns:r="http://schemas.openxmlformats.org/officeDocument/2006/relationships">
  <sheetPr codeName="Blad7">
    <tabColor rgb="FFFF6600"/>
  </sheetPr>
  <dimension ref="A1:N17"/>
  <sheetViews>
    <sheetView showGridLines="0" showRowColHeaders="0" zoomScalePageLayoutView="0" workbookViewId="0" topLeftCell="A1">
      <selection activeCell="A1" sqref="A1"/>
    </sheetView>
  </sheetViews>
  <sheetFormatPr defaultColWidth="9.140625" defaultRowHeight="12.75"/>
  <cols>
    <col min="1" max="1" width="28.57421875" style="83" customWidth="1"/>
    <col min="2" max="13" width="9.140625" style="83" customWidth="1"/>
    <col min="14" max="14" width="15.8515625" style="83" customWidth="1"/>
    <col min="15" max="16384" width="9.140625" style="83" customWidth="1"/>
  </cols>
  <sheetData>
    <row r="1" ht="12.75">
      <c r="A1" s="240"/>
    </row>
    <row r="2" ht="89.25" customHeight="1"/>
    <row r="3" ht="13.5" thickBot="1"/>
    <row r="4" spans="2:14" ht="13.5" thickTop="1">
      <c r="B4" s="100"/>
      <c r="C4" s="101"/>
      <c r="D4" s="101"/>
      <c r="E4" s="101"/>
      <c r="F4" s="101"/>
      <c r="G4" s="101"/>
      <c r="H4" s="101"/>
      <c r="I4" s="101"/>
      <c r="J4" s="101"/>
      <c r="K4" s="101"/>
      <c r="L4" s="101"/>
      <c r="M4" s="101"/>
      <c r="N4" s="102"/>
    </row>
    <row r="5" spans="2:14" ht="48" customHeight="1">
      <c r="B5" s="103"/>
      <c r="C5" s="245" t="s">
        <v>409</v>
      </c>
      <c r="D5" s="245"/>
      <c r="E5" s="245"/>
      <c r="F5" s="245"/>
      <c r="G5" s="245"/>
      <c r="H5" s="245"/>
      <c r="I5" s="245"/>
      <c r="J5" s="245"/>
      <c r="K5" s="245"/>
      <c r="L5" s="245"/>
      <c r="M5" s="245"/>
      <c r="N5" s="104"/>
    </row>
    <row r="6" spans="2:14" ht="12.75">
      <c r="B6" s="103"/>
      <c r="C6" s="245" t="s">
        <v>290</v>
      </c>
      <c r="D6" s="247"/>
      <c r="E6" s="247"/>
      <c r="F6" s="247"/>
      <c r="G6" s="247"/>
      <c r="H6" s="247"/>
      <c r="I6" s="247"/>
      <c r="J6" s="247"/>
      <c r="K6" s="247"/>
      <c r="L6" s="247"/>
      <c r="M6" s="247"/>
      <c r="N6" s="104"/>
    </row>
    <row r="7" spans="2:14" ht="16.5" customHeight="1">
      <c r="B7" s="103"/>
      <c r="C7" s="248" t="s">
        <v>279</v>
      </c>
      <c r="D7" s="249"/>
      <c r="E7" s="249"/>
      <c r="F7" s="249"/>
      <c r="G7" s="249"/>
      <c r="H7" s="249"/>
      <c r="I7" s="249"/>
      <c r="J7" s="249"/>
      <c r="K7" s="249"/>
      <c r="L7" s="249"/>
      <c r="M7" s="249"/>
      <c r="N7" s="104"/>
    </row>
    <row r="8" spans="2:14" ht="29.25" customHeight="1">
      <c r="B8" s="103"/>
      <c r="C8" s="245" t="s">
        <v>291</v>
      </c>
      <c r="D8" s="245"/>
      <c r="E8" s="245"/>
      <c r="F8" s="245"/>
      <c r="G8" s="245"/>
      <c r="H8" s="245"/>
      <c r="I8" s="245"/>
      <c r="J8" s="245"/>
      <c r="K8" s="245"/>
      <c r="L8" s="245"/>
      <c r="M8" s="245"/>
      <c r="N8" s="246"/>
    </row>
    <row r="9" spans="2:14" ht="33" customHeight="1">
      <c r="B9" s="103"/>
      <c r="C9" s="250" t="s">
        <v>410</v>
      </c>
      <c r="D9" s="251"/>
      <c r="E9" s="251"/>
      <c r="F9" s="251"/>
      <c r="G9" s="251"/>
      <c r="H9" s="251"/>
      <c r="I9" s="251"/>
      <c r="J9" s="251"/>
      <c r="K9" s="251"/>
      <c r="L9" s="251"/>
      <c r="M9" s="251"/>
      <c r="N9" s="252"/>
    </row>
    <row r="10" spans="2:14" ht="15">
      <c r="B10" s="103"/>
      <c r="C10" s="237" t="s">
        <v>276</v>
      </c>
      <c r="D10" s="106"/>
      <c r="E10" s="106"/>
      <c r="F10" s="106"/>
      <c r="G10" s="106"/>
      <c r="H10" s="106"/>
      <c r="I10" s="106"/>
      <c r="J10" s="106"/>
      <c r="K10" s="106"/>
      <c r="L10" s="106"/>
      <c r="M10" s="106"/>
      <c r="N10" s="104"/>
    </row>
    <row r="11" spans="2:14" ht="12.75">
      <c r="B11" s="103"/>
      <c r="C11" s="105" t="s">
        <v>422</v>
      </c>
      <c r="D11" s="106"/>
      <c r="E11" s="243" t="s">
        <v>421</v>
      </c>
      <c r="F11" s="106"/>
      <c r="G11" s="106"/>
      <c r="H11" s="106"/>
      <c r="I11" s="106"/>
      <c r="J11" s="106"/>
      <c r="K11" s="106"/>
      <c r="L11" s="106"/>
      <c r="M11" s="106"/>
      <c r="N11" s="104"/>
    </row>
    <row r="12" spans="2:14" ht="12.75">
      <c r="B12" s="103"/>
      <c r="C12" s="107"/>
      <c r="D12" s="107"/>
      <c r="E12" s="107"/>
      <c r="F12" s="107"/>
      <c r="G12" s="107"/>
      <c r="H12" s="107"/>
      <c r="I12" s="107"/>
      <c r="J12" s="107"/>
      <c r="K12" s="107"/>
      <c r="L12" s="107"/>
      <c r="M12" s="107"/>
      <c r="N12" s="108"/>
    </row>
    <row r="13" spans="2:14" ht="12.75">
      <c r="B13" s="103"/>
      <c r="C13" s="107"/>
      <c r="D13" s="107"/>
      <c r="E13" s="107"/>
      <c r="F13" s="107"/>
      <c r="G13" s="107"/>
      <c r="H13" s="107"/>
      <c r="I13" s="107"/>
      <c r="J13" s="107"/>
      <c r="K13" s="107"/>
      <c r="L13" s="107"/>
      <c r="M13" s="107"/>
      <c r="N13" s="108"/>
    </row>
    <row r="14" spans="2:14" ht="12.75">
      <c r="B14" s="103"/>
      <c r="C14" s="107"/>
      <c r="D14" s="107"/>
      <c r="E14" s="88" t="s">
        <v>280</v>
      </c>
      <c r="F14" s="88"/>
      <c r="G14" s="107"/>
      <c r="H14" s="107"/>
      <c r="I14" s="107"/>
      <c r="J14" s="107"/>
      <c r="K14" s="107"/>
      <c r="L14" s="107"/>
      <c r="M14" s="107"/>
      <c r="N14" s="108"/>
    </row>
    <row r="15" spans="2:14" ht="12.75">
      <c r="B15" s="103"/>
      <c r="C15" s="107"/>
      <c r="D15" s="107"/>
      <c r="E15" s="109" t="s">
        <v>277</v>
      </c>
      <c r="F15" s="241" t="s">
        <v>278</v>
      </c>
      <c r="G15" s="242"/>
      <c r="H15" s="242"/>
      <c r="I15" s="242"/>
      <c r="J15" s="242"/>
      <c r="K15" s="107"/>
      <c r="L15" s="107"/>
      <c r="M15" s="107"/>
      <c r="N15" s="108"/>
    </row>
    <row r="16" spans="2:14" ht="12.75">
      <c r="B16" s="103"/>
      <c r="C16" s="107"/>
      <c r="D16" s="107"/>
      <c r="E16" s="107"/>
      <c r="F16" s="107"/>
      <c r="G16" s="107"/>
      <c r="H16" s="107"/>
      <c r="I16" s="107"/>
      <c r="J16" s="107"/>
      <c r="K16" s="107"/>
      <c r="L16" s="107"/>
      <c r="M16" s="107"/>
      <c r="N16" s="108"/>
    </row>
    <row r="17" spans="2:14" ht="13.5" thickBot="1">
      <c r="B17" s="110"/>
      <c r="C17" s="111"/>
      <c r="D17" s="111"/>
      <c r="E17" s="111"/>
      <c r="F17" s="111"/>
      <c r="G17" s="111"/>
      <c r="H17" s="111"/>
      <c r="I17" s="111"/>
      <c r="J17" s="111"/>
      <c r="K17" s="111"/>
      <c r="L17" s="111"/>
      <c r="M17" s="111"/>
      <c r="N17" s="112"/>
    </row>
    <row r="18" ht="13.5" thickTop="1"/>
    <row r="22" ht="12.75"/>
    <row r="23" ht="12.75"/>
    <row r="24" ht="12.75"/>
    <row r="25" ht="12.75"/>
  </sheetData>
  <sheetProtection password="E628" sheet="1" objects="1" scenarios="1"/>
  <mergeCells count="5">
    <mergeCell ref="C5:M5"/>
    <mergeCell ref="C8:N8"/>
    <mergeCell ref="C6:M6"/>
    <mergeCell ref="C7:M7"/>
    <mergeCell ref="C9:N9"/>
  </mergeCells>
  <hyperlinks>
    <hyperlink ref="F15" r:id="rId1" display="http://creativecommons.org/licenses/by-nc-sa/3.0/nl/"/>
    <hyperlink ref="C7" r:id="rId2" display="Klik hier voor he boekje."/>
    <hyperlink ref="E11" r:id="rId3" display="info@mxi.nl"/>
  </hyperlinks>
  <printOptions/>
  <pageMargins left="0.75" right="0.75" top="1" bottom="1" header="0.5" footer="0.5"/>
  <pageSetup horizontalDpi="300" verticalDpi="300" orientation="portrait" paperSize="9" r:id="rId5"/>
  <drawing r:id="rId4"/>
</worksheet>
</file>

<file path=xl/worksheets/sheet5.xml><?xml version="1.0" encoding="utf-8"?>
<worksheet xmlns="http://schemas.openxmlformats.org/spreadsheetml/2006/main" xmlns:r="http://schemas.openxmlformats.org/officeDocument/2006/relationships">
  <sheetPr codeName="Blad10">
    <tabColor rgb="FFFFC000"/>
  </sheetPr>
  <dimension ref="C3:E10"/>
  <sheetViews>
    <sheetView showGridLines="0" showRowColHeaders="0" zoomScalePageLayoutView="0" workbookViewId="0" topLeftCell="A1">
      <selection activeCell="B6" sqref="B6"/>
    </sheetView>
  </sheetViews>
  <sheetFormatPr defaultColWidth="9.140625" defaultRowHeight="12.75"/>
  <cols>
    <col min="2" max="2" width="13.7109375" style="0" customWidth="1"/>
    <col min="3" max="3" width="4.57421875" style="0" customWidth="1"/>
    <col min="4" max="4" width="117.7109375" style="0" customWidth="1"/>
    <col min="5" max="5" width="4.140625" style="0" customWidth="1"/>
  </cols>
  <sheetData>
    <row r="2" ht="41.25" customHeight="1" thickBot="1"/>
    <row r="3" spans="3:5" ht="13.5" thickTop="1">
      <c r="C3" s="89"/>
      <c r="D3" s="90"/>
      <c r="E3" s="91"/>
    </row>
    <row r="4" spans="3:5" ht="30">
      <c r="C4" s="92"/>
      <c r="D4" s="93" t="s">
        <v>414</v>
      </c>
      <c r="E4" s="94"/>
    </row>
    <row r="5" spans="3:5" ht="12.75">
      <c r="C5" s="92"/>
      <c r="D5" s="95"/>
      <c r="E5" s="94"/>
    </row>
    <row r="6" spans="3:5" ht="396">
      <c r="C6" s="92"/>
      <c r="D6" s="238" t="s">
        <v>420</v>
      </c>
      <c r="E6" s="94"/>
    </row>
    <row r="7" spans="3:5" ht="12.75">
      <c r="C7" s="92"/>
      <c r="D7" s="96"/>
      <c r="E7" s="94"/>
    </row>
    <row r="8" spans="3:5" ht="13.5" thickBot="1">
      <c r="C8" s="97"/>
      <c r="D8" s="98"/>
      <c r="E8" s="99"/>
    </row>
    <row r="9" ht="13.5" thickTop="1">
      <c r="D9" s="82"/>
    </row>
    <row r="10" ht="12.75">
      <c r="D10" s="82"/>
    </row>
  </sheetData>
  <sheetProtection password="E628" sheet="1" objects="1" scenarios="1" selectLockedCells="1" selectUnlockedCells="1"/>
  <printOptions/>
  <pageMargins left="0.7" right="0.7" top="0.75" bottom="0.75" header="0.3" footer="0.3"/>
  <pageSetup orientation="portrait" paperSize="9" r:id="rId2"/>
  <drawing r:id="rId1"/>
</worksheet>
</file>

<file path=xl/worksheets/sheet6.xml><?xml version="1.0" encoding="utf-8"?>
<worksheet xmlns="http://schemas.openxmlformats.org/spreadsheetml/2006/main" xmlns:r="http://schemas.openxmlformats.org/officeDocument/2006/relationships">
  <sheetPr codeName="Blad9">
    <tabColor rgb="FFFFFF00"/>
  </sheetPr>
  <dimension ref="B25:D27"/>
  <sheetViews>
    <sheetView showGridLines="0" showRowColHeaders="0" zoomScalePageLayoutView="0" workbookViewId="0" topLeftCell="A1">
      <selection activeCell="A1" sqref="A1"/>
    </sheetView>
  </sheetViews>
  <sheetFormatPr defaultColWidth="9.140625" defaultRowHeight="12.75"/>
  <cols>
    <col min="2" max="2" width="88.00390625" style="0" customWidth="1"/>
    <col min="4" max="4" width="89.00390625" style="0" customWidth="1"/>
  </cols>
  <sheetData>
    <row r="1" ht="97.5" customHeight="1"/>
    <row r="25" spans="2:4" ht="51">
      <c r="B25" s="232" t="s">
        <v>411</v>
      </c>
      <c r="C25" s="233"/>
      <c r="D25" s="234" t="s">
        <v>404</v>
      </c>
    </row>
    <row r="26" ht="12.75">
      <c r="B26" s="231" t="s">
        <v>403</v>
      </c>
    </row>
    <row r="27" ht="12.75">
      <c r="B27" s="235" t="s">
        <v>402</v>
      </c>
    </row>
  </sheetData>
  <sheetProtection password="E628" sheet="1" objects="1" scenarios="1" selectLockedCells="1" selectUnlockedCells="1"/>
  <hyperlinks>
    <hyperlink ref="B27" r:id="rId1" display="http://www.sambo-ict.nl/publicaties/encyclopedie/"/>
  </hyperlinks>
  <printOptions/>
  <pageMargins left="0.7" right="0.7" top="0.75" bottom="0.75" header="0.3" footer="0.3"/>
  <pageSetup orientation="portrait" paperSize="9"/>
  <drawing r:id="rId2"/>
</worksheet>
</file>

<file path=xl/worksheets/sheet7.xml><?xml version="1.0" encoding="utf-8"?>
<worksheet xmlns="http://schemas.openxmlformats.org/spreadsheetml/2006/main" xmlns:r="http://schemas.openxmlformats.org/officeDocument/2006/relationships">
  <sheetPr codeName="Blad1">
    <tabColor rgb="FF92D050"/>
  </sheetPr>
  <dimension ref="C1:AT193"/>
  <sheetViews>
    <sheetView showGridLines="0" showRowColHeaders="0" zoomScalePageLayoutView="0" workbookViewId="0" topLeftCell="A1">
      <pane ySplit="7" topLeftCell="A8" activePane="bottomLeft" state="frozen"/>
      <selection pane="topLeft" activeCell="D2" sqref="D2"/>
      <selection pane="bottomLeft" activeCell="G9" sqref="G9"/>
    </sheetView>
  </sheetViews>
  <sheetFormatPr defaultColWidth="9.140625" defaultRowHeight="12.75"/>
  <cols>
    <col min="1" max="1" width="9.140625" style="5" customWidth="1"/>
    <col min="2" max="2" width="21.8515625" style="5" customWidth="1"/>
    <col min="3" max="3" width="5.140625" style="9" bestFit="1" customWidth="1"/>
    <col min="4" max="4" width="2.7109375" style="13" hidden="1" customWidth="1"/>
    <col min="5" max="5" width="5.140625" style="13" bestFit="1" customWidth="1"/>
    <col min="6" max="6" width="100.140625" style="7" customWidth="1"/>
    <col min="7" max="9" width="2.57421875" style="227" customWidth="1"/>
    <col min="10" max="10" width="3.57421875" style="14" hidden="1" customWidth="1"/>
    <col min="11" max="11" width="82.8515625" style="37" customWidth="1"/>
    <col min="12" max="12" width="4.00390625" style="139" hidden="1" customWidth="1"/>
    <col min="13" max="13" width="3.57421875" style="50" hidden="1" customWidth="1"/>
    <col min="14" max="16" width="3.57421875" style="138" hidden="1" customWidth="1"/>
    <col min="17" max="17" width="3.00390625" style="134" hidden="1" customWidth="1"/>
    <col min="18" max="18" width="4.00390625" style="135" hidden="1" customWidth="1"/>
    <col min="19" max="21" width="3.28125" style="136" hidden="1" customWidth="1"/>
    <col min="22" max="22" width="2.57421875" style="137" hidden="1" customWidth="1"/>
    <col min="23" max="23" width="2.57421875" style="138" hidden="1" customWidth="1"/>
    <col min="24" max="24" width="2.57421875" style="135" hidden="1" customWidth="1"/>
    <col min="25" max="25" width="2.28125" style="139" hidden="1" customWidth="1"/>
    <col min="26" max="26" width="3.00390625" style="135" hidden="1" customWidth="1"/>
    <col min="27" max="27" width="9.28125" style="135" hidden="1" customWidth="1"/>
    <col min="28" max="28" width="9.140625" style="135" hidden="1" customWidth="1"/>
    <col min="29" max="31" width="6.421875" style="135" hidden="1" customWidth="1"/>
    <col min="32" max="32" width="9.140625" style="135" hidden="1" customWidth="1"/>
    <col min="33" max="33" width="9.140625" style="140" customWidth="1"/>
    <col min="34" max="34" width="9.140625" style="5" customWidth="1"/>
    <col min="35" max="37" width="2.57421875" style="227" customWidth="1"/>
    <col min="38" max="38" width="9.140625" style="5" customWidth="1"/>
    <col min="39" max="41" width="2.57421875" style="227" customWidth="1"/>
    <col min="42" max="55" width="9.140625" style="5" customWidth="1"/>
    <col min="56" max="16384" width="9.140625" style="5" customWidth="1"/>
  </cols>
  <sheetData>
    <row r="1" spans="6:41" ht="15.75" customHeight="1">
      <c r="F1" s="5"/>
      <c r="G1" s="253" t="s">
        <v>87</v>
      </c>
      <c r="H1" s="253" t="s">
        <v>88</v>
      </c>
      <c r="I1" s="253" t="s">
        <v>89</v>
      </c>
      <c r="L1" s="260" t="s">
        <v>4</v>
      </c>
      <c r="M1" s="261" t="s">
        <v>26</v>
      </c>
      <c r="N1" s="258" t="str">
        <f>G1</f>
        <v>Nee</v>
      </c>
      <c r="O1" s="258" t="str">
        <f>H1</f>
        <v>Nog niet, er wordt aan gewerkt</v>
      </c>
      <c r="P1" s="258" t="str">
        <f>I1</f>
        <v>Ja</v>
      </c>
      <c r="AI1" s="253" t="s">
        <v>87</v>
      </c>
      <c r="AJ1" s="253" t="s">
        <v>88</v>
      </c>
      <c r="AK1" s="253" t="s">
        <v>89</v>
      </c>
      <c r="AM1" s="253" t="s">
        <v>87</v>
      </c>
      <c r="AN1" s="253" t="s">
        <v>88</v>
      </c>
      <c r="AO1" s="253" t="s">
        <v>89</v>
      </c>
    </row>
    <row r="2" spans="6:41" ht="18">
      <c r="F2" s="44"/>
      <c r="G2" s="254"/>
      <c r="H2" s="254"/>
      <c r="I2" s="254"/>
      <c r="L2" s="259"/>
      <c r="M2" s="259"/>
      <c r="N2" s="259"/>
      <c r="O2" s="259"/>
      <c r="P2" s="259"/>
      <c r="AI2" s="254"/>
      <c r="AJ2" s="254"/>
      <c r="AK2" s="254"/>
      <c r="AM2" s="254"/>
      <c r="AN2" s="254"/>
      <c r="AO2" s="254"/>
    </row>
    <row r="3" spans="6:41" ht="15.75">
      <c r="F3" s="45"/>
      <c r="G3" s="254"/>
      <c r="H3" s="254"/>
      <c r="I3" s="254"/>
      <c r="L3" s="259"/>
      <c r="M3" s="259"/>
      <c r="N3" s="259"/>
      <c r="O3" s="259"/>
      <c r="P3" s="259"/>
      <c r="AI3" s="254"/>
      <c r="AJ3" s="254"/>
      <c r="AK3" s="254"/>
      <c r="AM3" s="254"/>
      <c r="AN3" s="254"/>
      <c r="AO3" s="254"/>
    </row>
    <row r="4" spans="6:41" ht="15.75">
      <c r="F4" s="46"/>
      <c r="G4" s="254"/>
      <c r="H4" s="254"/>
      <c r="I4" s="254"/>
      <c r="L4" s="259"/>
      <c r="M4" s="259"/>
      <c r="N4" s="259"/>
      <c r="O4" s="259"/>
      <c r="P4" s="259"/>
      <c r="AI4" s="254"/>
      <c r="AJ4" s="254"/>
      <c r="AK4" s="254"/>
      <c r="AM4" s="254"/>
      <c r="AN4" s="254"/>
      <c r="AO4" s="254"/>
    </row>
    <row r="5" spans="4:41" ht="94.5">
      <c r="D5" s="256" t="s">
        <v>274</v>
      </c>
      <c r="F5" s="222" t="s">
        <v>412</v>
      </c>
      <c r="G5" s="254"/>
      <c r="H5" s="254"/>
      <c r="I5" s="254"/>
      <c r="L5" s="259"/>
      <c r="M5" s="259"/>
      <c r="N5" s="259"/>
      <c r="O5" s="259"/>
      <c r="P5" s="259"/>
      <c r="AI5" s="254"/>
      <c r="AJ5" s="254"/>
      <c r="AK5" s="254"/>
      <c r="AM5" s="254"/>
      <c r="AN5" s="254"/>
      <c r="AO5" s="254"/>
    </row>
    <row r="6" spans="4:41" ht="5.25" customHeight="1">
      <c r="D6" s="257"/>
      <c r="E6" s="115"/>
      <c r="F6" s="47"/>
      <c r="G6" s="254"/>
      <c r="H6" s="254"/>
      <c r="I6" s="254"/>
      <c r="J6" s="10"/>
      <c r="L6" s="259"/>
      <c r="M6" s="259"/>
      <c r="N6" s="259"/>
      <c r="O6" s="259"/>
      <c r="P6" s="259"/>
      <c r="AI6" s="254"/>
      <c r="AJ6" s="254"/>
      <c r="AK6" s="254"/>
      <c r="AM6" s="254"/>
      <c r="AN6" s="254"/>
      <c r="AO6" s="254"/>
    </row>
    <row r="7" spans="4:41" ht="7.5" customHeight="1" thickBot="1">
      <c r="D7" s="257"/>
      <c r="E7" s="115"/>
      <c r="F7" s="115"/>
      <c r="G7" s="255"/>
      <c r="H7" s="255"/>
      <c r="I7" s="255"/>
      <c r="J7" s="16" t="s">
        <v>99</v>
      </c>
      <c r="K7" s="38"/>
      <c r="L7" s="259"/>
      <c r="M7" s="259"/>
      <c r="N7" s="259"/>
      <c r="O7" s="259"/>
      <c r="P7" s="259"/>
      <c r="Q7" s="141"/>
      <c r="R7" s="142"/>
      <c r="S7" s="143"/>
      <c r="T7" s="143"/>
      <c r="U7" s="143"/>
      <c r="V7" s="144" t="s">
        <v>98</v>
      </c>
      <c r="W7" s="145" t="s">
        <v>28</v>
      </c>
      <c r="X7" s="142"/>
      <c r="Y7" s="146" t="s">
        <v>108</v>
      </c>
      <c r="Z7" s="142"/>
      <c r="AA7" s="142"/>
      <c r="AI7" s="255"/>
      <c r="AJ7" s="255"/>
      <c r="AK7" s="255"/>
      <c r="AM7" s="255"/>
      <c r="AN7" s="255"/>
      <c r="AO7" s="255"/>
    </row>
    <row r="8" spans="3:42" ht="18.75" thickBot="1">
      <c r="C8" s="17"/>
      <c r="D8" s="36">
        <f>Z8</f>
        <v>0</v>
      </c>
      <c r="E8" s="18"/>
      <c r="F8" s="219" t="str">
        <f>'Kenmerken en uitgangspunten'!B7</f>
        <v>Ontwikkelen onderwijs</v>
      </c>
      <c r="G8" s="223"/>
      <c r="H8" s="224"/>
      <c r="I8" s="225"/>
      <c r="J8" s="8"/>
      <c r="K8" s="147"/>
      <c r="L8" s="148"/>
      <c r="M8" s="148"/>
      <c r="N8" s="148">
        <v>0</v>
      </c>
      <c r="O8" s="148">
        <v>8</v>
      </c>
      <c r="P8" s="148">
        <v>13</v>
      </c>
      <c r="S8" s="136">
        <f>SUM(S9:U18)</f>
        <v>0</v>
      </c>
      <c r="T8" s="136">
        <v>10</v>
      </c>
      <c r="U8" s="136">
        <f>IF(ISBLANK(J8),"",P8)</f>
      </c>
      <c r="Y8" s="139">
        <f>IF(AND(AND(J8&lt;&gt;"",M8=Z8-1),M8&gt;1),Z8,IF(M8&lt;Z8,"",IF(W8=P8,M8,IF(V8=O8,M8-1,""))))</f>
      </c>
      <c r="Z8" s="149">
        <f>IF(T8&lt;&gt;AA8,0,IF(S8&lt;0,1,IF(S8&lt;O8,2,IF(S8&lt;P8,3,4))))</f>
        <v>0</v>
      </c>
      <c r="AA8" s="135">
        <f>SUM(AA9:AA18)</f>
        <v>0</v>
      </c>
      <c r="AC8" s="150">
        <f>T8</f>
        <v>10</v>
      </c>
      <c r="AI8" s="223"/>
      <c r="AJ8" s="224"/>
      <c r="AK8" s="225"/>
      <c r="AM8" s="223"/>
      <c r="AN8" s="224"/>
      <c r="AO8" s="225"/>
      <c r="AP8" s="5">
        <v>1</v>
      </c>
    </row>
    <row r="9" spans="3:46" ht="16.5" thickBot="1">
      <c r="C9" s="17">
        <f aca="true" t="shared" si="0" ref="C9:C18">C8+1</f>
        <v>1</v>
      </c>
      <c r="D9" s="117"/>
      <c r="E9" s="220" t="str">
        <f aca="true" t="shared" si="1" ref="E9:E18">IF(F9=AF9,L9,"x")</f>
        <v>x</v>
      </c>
      <c r="F9" s="6" t="s">
        <v>21</v>
      </c>
      <c r="G9" s="19"/>
      <c r="H9" s="20"/>
      <c r="I9" s="21"/>
      <c r="J9" s="12"/>
      <c r="K9" s="244"/>
      <c r="M9" s="50">
        <v>2</v>
      </c>
      <c r="N9" s="138">
        <v>-2</v>
      </c>
      <c r="O9" s="138">
        <v>-1</v>
      </c>
      <c r="P9" s="138">
        <v>0</v>
      </c>
      <c r="S9" s="136">
        <f>IF(G9="","",N9)</f>
      </c>
      <c r="T9" s="136">
        <f aca="true" t="shared" si="2" ref="T9:U15">IF(H9="","",O9)</f>
      </c>
      <c r="U9" s="136">
        <f t="shared" si="2"/>
      </c>
      <c r="V9" s="137">
        <f>SUM(S9:U9)</f>
        <v>0</v>
      </c>
      <c r="W9" s="138">
        <f>IF(ISBLANK(L9),V9,IF(AND(VLOOKUP($L9,$C$9:$W$193,6)="",VLOOKUP($L9,$C$9:$W$193,7)=""),IF(COUNTIF(H9:I9,"x")=0,V9,-1),V9))</f>
        <v>0</v>
      </c>
      <c r="Y9" s="139">
        <f>IF(AA9=0,"",IF(G9&lt;&gt;"",IF(OR(M9=1,M9&gt;Z9),"",0),IF(AND(H9&lt;&gt;"",M9&gt;1),M9-1,IF(AND(AND(I9&lt;&gt;"",M9&lt;Z9),M9&gt;1),Z9,M9))))</f>
      </c>
      <c r="Z9" s="135">
        <f>MAX(2,Z8)</f>
        <v>2</v>
      </c>
      <c r="AA9" s="135">
        <f>COUNTIF(G9:I9,"x")</f>
        <v>0</v>
      </c>
      <c r="AC9" s="135" t="str">
        <f>IF(Y9=Z9,F9,"+")</f>
        <v>+</v>
      </c>
      <c r="AD9" s="135" t="str">
        <f>IF(Y9&lt;Z9,F9,"+")</f>
        <v>+</v>
      </c>
      <c r="AE9" s="135" t="str">
        <f>IF(AND(Y9=Z9+1,W9=V9),F9,"+")</f>
        <v>+</v>
      </c>
      <c r="AF9" s="135" t="str">
        <f>IF(W9&lt;&gt;V9,F9,"+")</f>
        <v>+</v>
      </c>
      <c r="AI9" s="19" t="s">
        <v>75</v>
      </c>
      <c r="AJ9" s="20"/>
      <c r="AK9" s="21"/>
      <c r="AM9" s="19"/>
      <c r="AN9" s="20"/>
      <c r="AO9" s="21"/>
      <c r="AQ9" s="5">
        <v>1</v>
      </c>
      <c r="AR9" s="5">
        <v>2</v>
      </c>
      <c r="AS9" s="5">
        <v>3</v>
      </c>
      <c r="AT9" s="5">
        <v>4</v>
      </c>
    </row>
    <row r="10" spans="3:42" ht="32.25" thickBot="1">
      <c r="C10" s="17">
        <f t="shared" si="0"/>
        <v>2</v>
      </c>
      <c r="D10" s="117"/>
      <c r="E10" s="220" t="str">
        <f t="shared" si="1"/>
        <v>x</v>
      </c>
      <c r="F10" s="6" t="s">
        <v>22</v>
      </c>
      <c r="G10" s="19"/>
      <c r="H10" s="20"/>
      <c r="I10" s="21"/>
      <c r="J10" s="12"/>
      <c r="L10" s="139">
        <f>$C$9</f>
        <v>1</v>
      </c>
      <c r="M10" s="50">
        <v>3</v>
      </c>
      <c r="N10" s="138">
        <v>0</v>
      </c>
      <c r="O10" s="138">
        <v>1</v>
      </c>
      <c r="P10" s="138">
        <v>2</v>
      </c>
      <c r="S10" s="136">
        <f aca="true" t="shared" si="3" ref="S10:S15">IF(G10="","",N10)</f>
      </c>
      <c r="T10" s="136">
        <f t="shared" si="2"/>
      </c>
      <c r="U10" s="136">
        <f t="shared" si="2"/>
      </c>
      <c r="V10" s="137">
        <f aca="true" t="shared" si="4" ref="V10:V15">SUM(S10:U10)</f>
        <v>0</v>
      </c>
      <c r="W10" s="138">
        <f aca="true" t="shared" si="5" ref="W10:W73">IF(ISBLANK(L10),V10,IF(AND(VLOOKUP($L10,$C$9:$W$193,6)="",VLOOKUP($L10,$C$9:$W$193,7)=""),IF(COUNTIF(H10:I10,"x")=0,V10,-1),V10))</f>
        <v>0</v>
      </c>
      <c r="Y10" s="139">
        <f aca="true" t="shared" si="6" ref="Y10:Y18">IF(AA10=0,"",IF(G10&lt;&gt;"",IF(OR(M10=1,M10&gt;Z10),"",0),IF(AND(H10&lt;&gt;"",M10&gt;1),M10-1,IF(AND(AND(I10&lt;&gt;"",M10&lt;Z10),M10&gt;1),Z10,M10))))</f>
      </c>
      <c r="Z10" s="135">
        <f aca="true" t="shared" si="7" ref="Z10:Z18">MAX(2,Z9)</f>
        <v>2</v>
      </c>
      <c r="AA10" s="135">
        <f aca="true" t="shared" si="8" ref="AA10:AA15">COUNTIF(G10:I10,"x")</f>
        <v>0</v>
      </c>
      <c r="AC10" s="135" t="str">
        <f aca="true" t="shared" si="9" ref="AC10:AC15">IF(Y10=Z10,F10,"+")</f>
        <v>+</v>
      </c>
      <c r="AD10" s="135" t="str">
        <f aca="true" t="shared" si="10" ref="AD10:AD15">IF(Y10&lt;Z10,F10,"+")</f>
        <v>+</v>
      </c>
      <c r="AE10" s="135" t="str">
        <f aca="true" t="shared" si="11" ref="AE10:AE15">IF(AND(Y10=Z10+1,W10=V10),F10,"+")</f>
        <v>+</v>
      </c>
      <c r="AF10" s="135" t="str">
        <f aca="true" t="shared" si="12" ref="AF10:AF15">IF(W10&lt;&gt;V10,F10,"+")</f>
        <v>+</v>
      </c>
      <c r="AI10" s="19"/>
      <c r="AJ10" s="20" t="s">
        <v>75</v>
      </c>
      <c r="AK10" s="21"/>
      <c r="AM10" s="19"/>
      <c r="AN10" s="20"/>
      <c r="AO10" s="21"/>
      <c r="AP10" s="5" t="s">
        <v>125</v>
      </c>
    </row>
    <row r="11" spans="3:42" ht="32.25" thickBot="1">
      <c r="C11" s="17">
        <f t="shared" si="0"/>
        <v>3</v>
      </c>
      <c r="D11" s="117"/>
      <c r="E11" s="220" t="str">
        <f t="shared" si="1"/>
        <v>x</v>
      </c>
      <c r="F11" s="6" t="s">
        <v>295</v>
      </c>
      <c r="G11" s="19"/>
      <c r="H11" s="20"/>
      <c r="I11" s="21"/>
      <c r="J11" s="12"/>
      <c r="M11" s="50">
        <v>2</v>
      </c>
      <c r="N11" s="138">
        <v>-2</v>
      </c>
      <c r="O11" s="138">
        <v>0</v>
      </c>
      <c r="P11" s="138">
        <v>0</v>
      </c>
      <c r="S11" s="136">
        <f t="shared" si="3"/>
      </c>
      <c r="T11" s="136">
        <f t="shared" si="2"/>
      </c>
      <c r="U11" s="136">
        <f t="shared" si="2"/>
      </c>
      <c r="V11" s="137">
        <f t="shared" si="4"/>
        <v>0</v>
      </c>
      <c r="W11" s="138">
        <f t="shared" si="5"/>
        <v>0</v>
      </c>
      <c r="Y11" s="139">
        <f t="shared" si="6"/>
      </c>
      <c r="Z11" s="135">
        <f t="shared" si="7"/>
        <v>2</v>
      </c>
      <c r="AA11" s="135">
        <f t="shared" si="8"/>
        <v>0</v>
      </c>
      <c r="AC11" s="135" t="str">
        <f t="shared" si="9"/>
        <v>+</v>
      </c>
      <c r="AD11" s="135" t="str">
        <f t="shared" si="10"/>
        <v>+</v>
      </c>
      <c r="AE11" s="135" t="str">
        <f t="shared" si="11"/>
        <v>+</v>
      </c>
      <c r="AF11" s="135" t="str">
        <f t="shared" si="12"/>
        <v>+</v>
      </c>
      <c r="AI11" s="19"/>
      <c r="AJ11" s="20"/>
      <c r="AK11" s="21" t="s">
        <v>75</v>
      </c>
      <c r="AM11" s="19"/>
      <c r="AN11" s="20"/>
      <c r="AO11" s="21"/>
      <c r="AP11" s="5" t="s">
        <v>126</v>
      </c>
    </row>
    <row r="12" spans="3:41" ht="48" thickBot="1">
      <c r="C12" s="17">
        <f t="shared" si="0"/>
        <v>4</v>
      </c>
      <c r="D12" s="117"/>
      <c r="E12" s="220" t="str">
        <f t="shared" si="1"/>
        <v>x</v>
      </c>
      <c r="F12" s="6" t="s">
        <v>293</v>
      </c>
      <c r="G12" s="19"/>
      <c r="H12" s="20"/>
      <c r="I12" s="21"/>
      <c r="J12" s="12"/>
      <c r="M12" s="50">
        <v>3</v>
      </c>
      <c r="N12" s="138">
        <v>0</v>
      </c>
      <c r="O12" s="138">
        <v>1</v>
      </c>
      <c r="P12" s="138">
        <v>2</v>
      </c>
      <c r="S12" s="136">
        <f t="shared" si="3"/>
      </c>
      <c r="T12" s="136">
        <f t="shared" si="2"/>
      </c>
      <c r="U12" s="136">
        <f t="shared" si="2"/>
      </c>
      <c r="V12" s="137">
        <f t="shared" si="4"/>
        <v>0</v>
      </c>
      <c r="W12" s="138">
        <f t="shared" si="5"/>
        <v>0</v>
      </c>
      <c r="Y12" s="139">
        <f t="shared" si="6"/>
      </c>
      <c r="Z12" s="135">
        <f t="shared" si="7"/>
        <v>2</v>
      </c>
      <c r="AA12" s="135">
        <f t="shared" si="8"/>
        <v>0</v>
      </c>
      <c r="AC12" s="135" t="str">
        <f t="shared" si="9"/>
        <v>+</v>
      </c>
      <c r="AD12" s="135" t="str">
        <f t="shared" si="10"/>
        <v>+</v>
      </c>
      <c r="AE12" s="135" t="str">
        <f t="shared" si="11"/>
        <v>+</v>
      </c>
      <c r="AF12" s="135" t="str">
        <f t="shared" si="12"/>
        <v>+</v>
      </c>
      <c r="AI12" s="19"/>
      <c r="AJ12" s="20" t="s">
        <v>75</v>
      </c>
      <c r="AK12" s="21"/>
      <c r="AM12" s="19"/>
      <c r="AN12" s="20"/>
      <c r="AO12" s="21"/>
    </row>
    <row r="13" spans="3:41" ht="16.5" thickBot="1">
      <c r="C13" s="17">
        <f t="shared" si="0"/>
        <v>5</v>
      </c>
      <c r="D13" s="117"/>
      <c r="E13" s="220" t="str">
        <f t="shared" si="1"/>
        <v>x</v>
      </c>
      <c r="F13" s="6" t="s">
        <v>296</v>
      </c>
      <c r="G13" s="19"/>
      <c r="H13" s="20"/>
      <c r="I13" s="21"/>
      <c r="J13" s="12"/>
      <c r="M13" s="50">
        <v>3</v>
      </c>
      <c r="N13" s="138">
        <v>0</v>
      </c>
      <c r="O13" s="138">
        <v>1</v>
      </c>
      <c r="P13" s="138">
        <v>2</v>
      </c>
      <c r="S13" s="136">
        <f t="shared" si="3"/>
      </c>
      <c r="T13" s="136">
        <f t="shared" si="2"/>
      </c>
      <c r="U13" s="136">
        <f t="shared" si="2"/>
      </c>
      <c r="V13" s="137">
        <f t="shared" si="4"/>
        <v>0</v>
      </c>
      <c r="W13" s="138">
        <f t="shared" si="5"/>
        <v>0</v>
      </c>
      <c r="Y13" s="139">
        <f t="shared" si="6"/>
      </c>
      <c r="Z13" s="135">
        <f t="shared" si="7"/>
        <v>2</v>
      </c>
      <c r="AA13" s="135">
        <f t="shared" si="8"/>
        <v>0</v>
      </c>
      <c r="AC13" s="135" t="str">
        <f t="shared" si="9"/>
        <v>+</v>
      </c>
      <c r="AD13" s="135" t="str">
        <f t="shared" si="10"/>
        <v>+</v>
      </c>
      <c r="AE13" s="135" t="str">
        <f t="shared" si="11"/>
        <v>+</v>
      </c>
      <c r="AF13" s="135" t="str">
        <f t="shared" si="12"/>
        <v>+</v>
      </c>
      <c r="AI13" s="19" t="s">
        <v>75</v>
      </c>
      <c r="AJ13" s="20"/>
      <c r="AK13" s="21"/>
      <c r="AM13" s="19"/>
      <c r="AN13" s="20"/>
      <c r="AO13" s="21"/>
    </row>
    <row r="14" spans="3:41" ht="32.25" thickBot="1">
      <c r="C14" s="17">
        <f t="shared" si="0"/>
        <v>6</v>
      </c>
      <c r="D14" s="117"/>
      <c r="E14" s="220" t="str">
        <f t="shared" si="1"/>
        <v>x</v>
      </c>
      <c r="F14" s="6" t="s">
        <v>286</v>
      </c>
      <c r="G14" s="19"/>
      <c r="H14" s="20"/>
      <c r="I14" s="21"/>
      <c r="J14" s="12"/>
      <c r="M14" s="50">
        <v>2</v>
      </c>
      <c r="N14" s="138">
        <v>0</v>
      </c>
      <c r="O14" s="138">
        <v>0</v>
      </c>
      <c r="P14" s="138">
        <v>0</v>
      </c>
      <c r="S14" s="136">
        <f t="shared" si="3"/>
      </c>
      <c r="T14" s="136">
        <f t="shared" si="2"/>
      </c>
      <c r="U14" s="136">
        <f t="shared" si="2"/>
      </c>
      <c r="V14" s="137">
        <f t="shared" si="4"/>
        <v>0</v>
      </c>
      <c r="W14" s="138">
        <f t="shared" si="5"/>
        <v>0</v>
      </c>
      <c r="Y14" s="139">
        <f t="shared" si="6"/>
      </c>
      <c r="Z14" s="135">
        <f t="shared" si="7"/>
        <v>2</v>
      </c>
      <c r="AA14" s="135">
        <f t="shared" si="8"/>
        <v>0</v>
      </c>
      <c r="AC14" s="135" t="str">
        <f t="shared" si="9"/>
        <v>+</v>
      </c>
      <c r="AD14" s="135" t="str">
        <f t="shared" si="10"/>
        <v>+</v>
      </c>
      <c r="AE14" s="135" t="str">
        <f t="shared" si="11"/>
        <v>+</v>
      </c>
      <c r="AF14" s="135" t="str">
        <f t="shared" si="12"/>
        <v>+</v>
      </c>
      <c r="AI14" s="19"/>
      <c r="AJ14" s="20" t="s">
        <v>75</v>
      </c>
      <c r="AK14" s="21"/>
      <c r="AM14" s="19"/>
      <c r="AN14" s="20"/>
      <c r="AO14" s="21"/>
    </row>
    <row r="15" spans="3:41" ht="32.25" thickBot="1">
      <c r="C15" s="17">
        <f t="shared" si="0"/>
        <v>7</v>
      </c>
      <c r="D15" s="117"/>
      <c r="E15" s="220" t="str">
        <f t="shared" si="1"/>
        <v>x</v>
      </c>
      <c r="F15" s="6" t="s">
        <v>74</v>
      </c>
      <c r="G15" s="19"/>
      <c r="H15" s="20"/>
      <c r="I15" s="21"/>
      <c r="J15" s="12"/>
      <c r="L15" s="139">
        <f>$C$12</f>
        <v>4</v>
      </c>
      <c r="M15" s="50">
        <v>3</v>
      </c>
      <c r="N15" s="138">
        <v>0</v>
      </c>
      <c r="O15" s="138">
        <v>1</v>
      </c>
      <c r="P15" s="138">
        <v>2</v>
      </c>
      <c r="S15" s="136">
        <f t="shared" si="3"/>
      </c>
      <c r="T15" s="136">
        <f t="shared" si="2"/>
      </c>
      <c r="U15" s="136">
        <f t="shared" si="2"/>
      </c>
      <c r="V15" s="137">
        <f t="shared" si="4"/>
        <v>0</v>
      </c>
      <c r="W15" s="138">
        <f t="shared" si="5"/>
        <v>0</v>
      </c>
      <c r="Y15" s="139">
        <f t="shared" si="6"/>
      </c>
      <c r="Z15" s="135">
        <f t="shared" si="7"/>
        <v>2</v>
      </c>
      <c r="AA15" s="135">
        <f t="shared" si="8"/>
        <v>0</v>
      </c>
      <c r="AC15" s="135" t="str">
        <f t="shared" si="9"/>
        <v>+</v>
      </c>
      <c r="AD15" s="135" t="str">
        <f t="shared" si="10"/>
        <v>+</v>
      </c>
      <c r="AE15" s="135" t="str">
        <f t="shared" si="11"/>
        <v>+</v>
      </c>
      <c r="AF15" s="135" t="str">
        <f t="shared" si="12"/>
        <v>+</v>
      </c>
      <c r="AI15" s="19" t="s">
        <v>75</v>
      </c>
      <c r="AJ15" s="20"/>
      <c r="AK15" s="21"/>
      <c r="AM15" s="19"/>
      <c r="AN15" s="20"/>
      <c r="AO15" s="21"/>
    </row>
    <row r="16" spans="3:41" ht="32.25" thickBot="1">
      <c r="C16" s="17">
        <f t="shared" si="0"/>
        <v>8</v>
      </c>
      <c r="D16" s="117"/>
      <c r="E16" s="220" t="str">
        <f t="shared" si="1"/>
        <v>x</v>
      </c>
      <c r="F16" s="6" t="s">
        <v>368</v>
      </c>
      <c r="G16" s="19"/>
      <c r="H16" s="20"/>
      <c r="I16" s="21"/>
      <c r="J16" s="12"/>
      <c r="M16" s="50">
        <v>3</v>
      </c>
      <c r="N16" s="138">
        <v>0</v>
      </c>
      <c r="O16" s="138">
        <v>1</v>
      </c>
      <c r="P16" s="138">
        <v>2</v>
      </c>
      <c r="S16" s="136">
        <f aca="true" t="shared" si="13" ref="S16:U18">IF(G16="","",N16)</f>
      </c>
      <c r="T16" s="136">
        <f t="shared" si="13"/>
      </c>
      <c r="U16" s="136">
        <f t="shared" si="13"/>
      </c>
      <c r="V16" s="137">
        <f>SUM(S16:U16)</f>
        <v>0</v>
      </c>
      <c r="W16" s="138">
        <f t="shared" si="5"/>
        <v>0</v>
      </c>
      <c r="Y16" s="139">
        <f t="shared" si="6"/>
      </c>
      <c r="Z16" s="135">
        <f t="shared" si="7"/>
        <v>2</v>
      </c>
      <c r="AA16" s="135">
        <f>COUNTIF(G16:I16,"x")</f>
        <v>0</v>
      </c>
      <c r="AC16" s="135" t="str">
        <f>IF(Y16=Z16,F16,"+")</f>
        <v>+</v>
      </c>
      <c r="AD16" s="135" t="str">
        <f>IF(Y16&lt;Z16,F16,"+")</f>
        <v>+</v>
      </c>
      <c r="AE16" s="135" t="str">
        <f>IF(AND(Y16=Z16+1,W16=V16),F16,"+")</f>
        <v>+</v>
      </c>
      <c r="AF16" s="135" t="str">
        <f>IF(W16&lt;&gt;V16,F16,"+")</f>
        <v>+</v>
      </c>
      <c r="AI16" s="19"/>
      <c r="AJ16" s="20" t="s">
        <v>75</v>
      </c>
      <c r="AK16" s="21"/>
      <c r="AM16" s="19"/>
      <c r="AN16" s="20"/>
      <c r="AO16" s="21"/>
    </row>
    <row r="17" spans="3:41" ht="32.25" thickBot="1">
      <c r="C17" s="17">
        <f t="shared" si="0"/>
        <v>9</v>
      </c>
      <c r="D17" s="117"/>
      <c r="E17" s="220" t="str">
        <f t="shared" si="1"/>
        <v>x</v>
      </c>
      <c r="F17" s="6" t="s">
        <v>369</v>
      </c>
      <c r="G17" s="19"/>
      <c r="H17" s="20"/>
      <c r="I17" s="21"/>
      <c r="J17" s="12"/>
      <c r="M17" s="50">
        <v>2</v>
      </c>
      <c r="N17" s="138">
        <v>-1</v>
      </c>
      <c r="O17" s="138">
        <v>0</v>
      </c>
      <c r="P17" s="138">
        <v>0</v>
      </c>
      <c r="S17" s="136">
        <f t="shared" si="13"/>
      </c>
      <c r="T17" s="136">
        <f t="shared" si="13"/>
      </c>
      <c r="U17" s="136">
        <f t="shared" si="13"/>
      </c>
      <c r="V17" s="137">
        <f>SUM(S17:U17)</f>
        <v>0</v>
      </c>
      <c r="W17" s="138">
        <f t="shared" si="5"/>
        <v>0</v>
      </c>
      <c r="Y17" s="139">
        <f t="shared" si="6"/>
      </c>
      <c r="Z17" s="135">
        <f t="shared" si="7"/>
        <v>2</v>
      </c>
      <c r="AA17" s="135">
        <f>COUNTIF(G17:I17,"x")</f>
        <v>0</v>
      </c>
      <c r="AC17" s="135" t="str">
        <f>IF(Y17=Z17,F17,"+")</f>
        <v>+</v>
      </c>
      <c r="AD17" s="135" t="str">
        <f>IF(Y17&lt;Z17,F17,"+")</f>
        <v>+</v>
      </c>
      <c r="AE17" s="135" t="str">
        <f>IF(AND(Y17=Z17+1,W17=V17),F17,"+")</f>
        <v>+</v>
      </c>
      <c r="AF17" s="135" t="str">
        <f>IF(W17&lt;&gt;V17,F17,"+")</f>
        <v>+</v>
      </c>
      <c r="AI17" s="19"/>
      <c r="AJ17" s="20" t="s">
        <v>75</v>
      </c>
      <c r="AK17" s="21"/>
      <c r="AM17" s="19"/>
      <c r="AN17" s="20"/>
      <c r="AO17" s="21"/>
    </row>
    <row r="18" spans="3:41" ht="32.25" thickBot="1">
      <c r="C18" s="17">
        <f t="shared" si="0"/>
        <v>10</v>
      </c>
      <c r="D18" s="117"/>
      <c r="E18" s="220" t="str">
        <f t="shared" si="1"/>
        <v>x</v>
      </c>
      <c r="F18" s="6" t="s">
        <v>162</v>
      </c>
      <c r="G18" s="19"/>
      <c r="H18" s="20"/>
      <c r="I18" s="21"/>
      <c r="J18" s="12"/>
      <c r="M18" s="50">
        <v>3</v>
      </c>
      <c r="N18" s="138">
        <v>0</v>
      </c>
      <c r="O18" s="138">
        <v>1</v>
      </c>
      <c r="P18" s="138">
        <v>2</v>
      </c>
      <c r="S18" s="136">
        <f t="shared" si="13"/>
      </c>
      <c r="T18" s="136">
        <f t="shared" si="13"/>
      </c>
      <c r="U18" s="136">
        <f t="shared" si="13"/>
      </c>
      <c r="V18" s="137">
        <f>SUM(S18:U18)</f>
        <v>0</v>
      </c>
      <c r="W18" s="138">
        <f t="shared" si="5"/>
        <v>0</v>
      </c>
      <c r="Y18" s="139">
        <f t="shared" si="6"/>
      </c>
      <c r="Z18" s="135">
        <f t="shared" si="7"/>
        <v>2</v>
      </c>
      <c r="AA18" s="135">
        <f>COUNTIF(G18:I18,"x")</f>
        <v>0</v>
      </c>
      <c r="AC18" s="135" t="str">
        <f>IF(Y18=Z18,F18,"+")</f>
        <v>+</v>
      </c>
      <c r="AD18" s="135" t="str">
        <f>IF(Y18&lt;Z18,F18,"+")</f>
        <v>+</v>
      </c>
      <c r="AE18" s="135" t="str">
        <f>IF(AND(Y18=Z18+1,W18=V18),F18,"+")</f>
        <v>+</v>
      </c>
      <c r="AF18" s="135" t="str">
        <f>IF(W18&lt;&gt;V18,F18,"+")</f>
        <v>+</v>
      </c>
      <c r="AI18" s="19" t="s">
        <v>75</v>
      </c>
      <c r="AJ18" s="20"/>
      <c r="AK18" s="21"/>
      <c r="AM18" s="19"/>
      <c r="AN18" s="20"/>
      <c r="AO18" s="21"/>
    </row>
    <row r="19" spans="3:41" s="25" customFormat="1" ht="16.5" thickBot="1">
      <c r="C19" s="17"/>
      <c r="D19" s="17"/>
      <c r="E19" s="17"/>
      <c r="F19" s="27"/>
      <c r="G19" s="226"/>
      <c r="H19" s="226"/>
      <c r="I19" s="226"/>
      <c r="J19" s="29"/>
      <c r="K19" s="23"/>
      <c r="L19" s="35"/>
      <c r="M19" s="151"/>
      <c r="N19" s="34"/>
      <c r="O19" s="34"/>
      <c r="P19" s="34"/>
      <c r="Q19" s="30"/>
      <c r="R19" s="31"/>
      <c r="S19" s="32"/>
      <c r="T19" s="32"/>
      <c r="U19" s="32"/>
      <c r="V19" s="33"/>
      <c r="W19" s="138">
        <f t="shared" si="5"/>
        <v>0</v>
      </c>
      <c r="X19" s="31"/>
      <c r="Y19" s="35"/>
      <c r="Z19" s="31"/>
      <c r="AA19" s="31"/>
      <c r="AB19" s="31"/>
      <c r="AC19" s="31"/>
      <c r="AD19" s="31"/>
      <c r="AE19" s="31"/>
      <c r="AF19" s="31"/>
      <c r="AI19" s="226"/>
      <c r="AJ19" s="226"/>
      <c r="AK19" s="226"/>
      <c r="AM19" s="226"/>
      <c r="AN19" s="226"/>
      <c r="AO19" s="226"/>
    </row>
    <row r="20" spans="3:41" ht="18.75" thickBot="1">
      <c r="C20" s="17"/>
      <c r="D20" s="36">
        <f>Z20</f>
        <v>0</v>
      </c>
      <c r="E20" s="18"/>
      <c r="F20" s="219" t="str">
        <f>'Kenmerken en uitgangspunten'!B9</f>
        <v>Website</v>
      </c>
      <c r="G20" s="223"/>
      <c r="H20" s="224"/>
      <c r="I20" s="225"/>
      <c r="J20" s="24"/>
      <c r="K20" s="147"/>
      <c r="L20" s="148"/>
      <c r="M20" s="148"/>
      <c r="N20" s="148">
        <v>0</v>
      </c>
      <c r="O20" s="148">
        <v>4</v>
      </c>
      <c r="P20" s="148">
        <v>10</v>
      </c>
      <c r="S20" s="136">
        <f>SUM(S21:U27)</f>
        <v>0</v>
      </c>
      <c r="T20" s="136">
        <v>7</v>
      </c>
      <c r="U20" s="136">
        <f>IF(ISBLANK(J20),"",P20)</f>
      </c>
      <c r="W20" s="138">
        <f t="shared" si="5"/>
        <v>0</v>
      </c>
      <c r="Y20" s="139">
        <f>IF(AND(AND(J20&lt;&gt;"",M20=Z20-1),M20&gt;1),Z20,IF(M20&lt;Z20,"",IF(W20=P20,M20,IF(V20=O20,M20-1,""))))</f>
      </c>
      <c r="Z20" s="149">
        <f>IF(T20&lt;&gt;AA20,0,IF(S20&lt;0,1,IF(S20&lt;O20,2,IF(S20&lt;P20,3,4))))</f>
        <v>0</v>
      </c>
      <c r="AA20" s="135">
        <f>SUM(AA21:AA27)</f>
        <v>0</v>
      </c>
      <c r="AC20" s="150" t="str">
        <f>IF(Y20=Z20-1,G20,"+")</f>
        <v>+</v>
      </c>
      <c r="AD20" s="135" t="str">
        <f>IF(Y20=Z20,G20,"+")</f>
        <v>+</v>
      </c>
      <c r="AE20" s="135" t="str">
        <f>IF(AND(Y20=Z20+1,W20=V20),G20,"+")</f>
        <v>+</v>
      </c>
      <c r="AF20" s="135" t="str">
        <f>IF(W20&lt;&gt;V20,G20,"+")</f>
        <v>+</v>
      </c>
      <c r="AI20" s="223"/>
      <c r="AJ20" s="224"/>
      <c r="AK20" s="225"/>
      <c r="AM20" s="223"/>
      <c r="AN20" s="224"/>
      <c r="AO20" s="225"/>
    </row>
    <row r="21" spans="3:41" ht="16.5" thickBot="1">
      <c r="C21" s="17">
        <f>C18+1</f>
        <v>11</v>
      </c>
      <c r="D21" s="115"/>
      <c r="E21" s="220" t="str">
        <f aca="true" t="shared" si="14" ref="E21:E27">IF(F21=AF21,L21,"x")</f>
        <v>x</v>
      </c>
      <c r="F21" s="113" t="s">
        <v>298</v>
      </c>
      <c r="G21" s="19"/>
      <c r="H21" s="20"/>
      <c r="I21" s="21"/>
      <c r="J21" s="12"/>
      <c r="M21" s="50">
        <v>2</v>
      </c>
      <c r="N21" s="138">
        <v>-2</v>
      </c>
      <c r="O21" s="138">
        <v>-1</v>
      </c>
      <c r="P21" s="138">
        <v>0</v>
      </c>
      <c r="S21" s="136">
        <f aca="true" t="shared" si="15" ref="S21:U27">IF(G21="","",N21)</f>
      </c>
      <c r="T21" s="136">
        <f t="shared" si="15"/>
      </c>
      <c r="U21" s="136">
        <f t="shared" si="15"/>
      </c>
      <c r="V21" s="137">
        <f aca="true" t="shared" si="16" ref="V21:V27">SUM(S21:U21)</f>
        <v>0</v>
      </c>
      <c r="W21" s="138">
        <f t="shared" si="5"/>
        <v>0</v>
      </c>
      <c r="Y21" s="139">
        <f>IF(AA21=0,"",IF(G21&lt;&gt;"",IF(OR(M21=1,M21&gt;Z21),"",0),IF(AND(H21&lt;&gt;"",M21&gt;1),M21-1,IF(AND(AND(I21&lt;&gt;"",M21&lt;Z21),M21&gt;1),Z21,M21))))</f>
      </c>
      <c r="Z21" s="135">
        <f>MAX(2,Z20)</f>
        <v>2</v>
      </c>
      <c r="AA21" s="135">
        <f aca="true" t="shared" si="17" ref="AA21:AA64">COUNTIF(G21:I21,"x")</f>
        <v>0</v>
      </c>
      <c r="AC21" s="135" t="str">
        <f aca="true" t="shared" si="18" ref="AC21:AC27">IF(Y21=Z21,F21,"+")</f>
        <v>+</v>
      </c>
      <c r="AD21" s="135" t="str">
        <f aca="true" t="shared" si="19" ref="AD21:AD27">IF(Y21&lt;Z21,F21,"+")</f>
        <v>+</v>
      </c>
      <c r="AE21" s="135" t="str">
        <f aca="true" t="shared" si="20" ref="AE21:AE56">IF(AND(Y21=Z21+1,W21=V21),F21,"+")</f>
        <v>+</v>
      </c>
      <c r="AF21" s="135" t="str">
        <f aca="true" t="shared" si="21" ref="AF21:AF27">IF(W21&lt;&gt;V21,F21,"+")</f>
        <v>+</v>
      </c>
      <c r="AI21" s="19"/>
      <c r="AJ21" s="20" t="s">
        <v>75</v>
      </c>
      <c r="AK21" s="21"/>
      <c r="AM21" s="19"/>
      <c r="AN21" s="20"/>
      <c r="AO21" s="21"/>
    </row>
    <row r="22" spans="3:41" ht="16.5" thickBot="1">
      <c r="C22" s="17">
        <f>C21+1</f>
        <v>12</v>
      </c>
      <c r="D22" s="115"/>
      <c r="E22" s="220" t="str">
        <f t="shared" si="14"/>
        <v>x</v>
      </c>
      <c r="F22" s="6" t="s">
        <v>158</v>
      </c>
      <c r="G22" s="19"/>
      <c r="H22" s="20"/>
      <c r="I22" s="21"/>
      <c r="J22" s="12"/>
      <c r="M22" s="50">
        <v>2</v>
      </c>
      <c r="N22" s="138">
        <v>0</v>
      </c>
      <c r="O22" s="138">
        <v>0</v>
      </c>
      <c r="P22" s="138">
        <v>0</v>
      </c>
      <c r="S22" s="136">
        <f t="shared" si="15"/>
      </c>
      <c r="T22" s="136">
        <f t="shared" si="15"/>
      </c>
      <c r="U22" s="136">
        <f t="shared" si="15"/>
      </c>
      <c r="V22" s="137">
        <f t="shared" si="16"/>
        <v>0</v>
      </c>
      <c r="W22" s="138">
        <f t="shared" si="5"/>
        <v>0</v>
      </c>
      <c r="Y22" s="139">
        <f aca="true" t="shared" si="22" ref="Y22:Y27">IF(AA22=0,"",IF(G22&lt;&gt;"",IF(OR(M22=1,M22&gt;Z22),"",0),IF(AND(H22&lt;&gt;"",M22&gt;1),M22-1,IF(AND(AND(I22&lt;&gt;"",M22&lt;Z22),M22&gt;1),Z22,M22))))</f>
      </c>
      <c r="Z22" s="135">
        <f aca="true" t="shared" si="23" ref="Z22:Z27">MAX(2,Z21)</f>
        <v>2</v>
      </c>
      <c r="AA22" s="135">
        <f t="shared" si="17"/>
        <v>0</v>
      </c>
      <c r="AC22" s="135" t="str">
        <f t="shared" si="18"/>
        <v>+</v>
      </c>
      <c r="AD22" s="135" t="str">
        <f t="shared" si="19"/>
        <v>+</v>
      </c>
      <c r="AE22" s="135" t="str">
        <f t="shared" si="20"/>
        <v>+</v>
      </c>
      <c r="AF22" s="135" t="str">
        <f t="shared" si="21"/>
        <v>+</v>
      </c>
      <c r="AI22" s="19"/>
      <c r="AJ22" s="20" t="s">
        <v>75</v>
      </c>
      <c r="AK22" s="21"/>
      <c r="AM22" s="19"/>
      <c r="AN22" s="20"/>
      <c r="AO22" s="21"/>
    </row>
    <row r="23" spans="3:41" ht="16.5" thickBot="1">
      <c r="C23" s="17">
        <f aca="true" t="shared" si="24" ref="C23:C56">C22+1</f>
        <v>13</v>
      </c>
      <c r="D23" s="115"/>
      <c r="E23" s="220" t="str">
        <f t="shared" si="14"/>
        <v>x</v>
      </c>
      <c r="F23" s="6" t="s">
        <v>163</v>
      </c>
      <c r="G23" s="19"/>
      <c r="H23" s="20"/>
      <c r="I23" s="21"/>
      <c r="J23" s="12"/>
      <c r="M23" s="50">
        <v>3</v>
      </c>
      <c r="N23" s="138">
        <v>0</v>
      </c>
      <c r="O23" s="138">
        <v>1</v>
      </c>
      <c r="P23" s="138">
        <v>2</v>
      </c>
      <c r="S23" s="136">
        <f t="shared" si="15"/>
      </c>
      <c r="T23" s="136">
        <f t="shared" si="15"/>
      </c>
      <c r="U23" s="136">
        <f t="shared" si="15"/>
      </c>
      <c r="V23" s="137">
        <f t="shared" si="16"/>
        <v>0</v>
      </c>
      <c r="W23" s="138">
        <f t="shared" si="5"/>
        <v>0</v>
      </c>
      <c r="Y23" s="139">
        <f t="shared" si="22"/>
      </c>
      <c r="Z23" s="135">
        <f t="shared" si="23"/>
        <v>2</v>
      </c>
      <c r="AA23" s="135">
        <f t="shared" si="17"/>
        <v>0</v>
      </c>
      <c r="AC23" s="135" t="str">
        <f t="shared" si="18"/>
        <v>+</v>
      </c>
      <c r="AD23" s="135" t="str">
        <f t="shared" si="19"/>
        <v>+</v>
      </c>
      <c r="AE23" s="135" t="str">
        <f t="shared" si="20"/>
        <v>+</v>
      </c>
      <c r="AF23" s="135" t="str">
        <f t="shared" si="21"/>
        <v>+</v>
      </c>
      <c r="AI23" s="19" t="s">
        <v>75</v>
      </c>
      <c r="AJ23" s="20"/>
      <c r="AK23" s="21"/>
      <c r="AM23" s="19"/>
      <c r="AN23" s="20"/>
      <c r="AO23" s="21"/>
    </row>
    <row r="24" spans="3:41" ht="32.25" thickBot="1">
      <c r="C24" s="17">
        <f t="shared" si="24"/>
        <v>14</v>
      </c>
      <c r="D24" s="115"/>
      <c r="E24" s="220" t="str">
        <f t="shared" si="14"/>
        <v>x</v>
      </c>
      <c r="F24" s="6" t="s">
        <v>157</v>
      </c>
      <c r="G24" s="19"/>
      <c r="H24" s="20"/>
      <c r="I24" s="21"/>
      <c r="J24" s="12"/>
      <c r="L24" s="139">
        <f>$C$22</f>
        <v>12</v>
      </c>
      <c r="M24" s="50">
        <v>4</v>
      </c>
      <c r="N24" s="138">
        <v>0</v>
      </c>
      <c r="O24" s="138">
        <v>3</v>
      </c>
      <c r="P24" s="138">
        <v>6</v>
      </c>
      <c r="S24" s="136">
        <f t="shared" si="15"/>
      </c>
      <c r="T24" s="136">
        <f t="shared" si="15"/>
      </c>
      <c r="U24" s="136">
        <f t="shared" si="15"/>
      </c>
      <c r="V24" s="137">
        <f t="shared" si="16"/>
        <v>0</v>
      </c>
      <c r="W24" s="138">
        <f t="shared" si="5"/>
        <v>0</v>
      </c>
      <c r="Y24" s="139">
        <f t="shared" si="22"/>
      </c>
      <c r="Z24" s="135">
        <f t="shared" si="23"/>
        <v>2</v>
      </c>
      <c r="AA24" s="135">
        <f t="shared" si="17"/>
        <v>0</v>
      </c>
      <c r="AC24" s="135" t="str">
        <f t="shared" si="18"/>
        <v>+</v>
      </c>
      <c r="AD24" s="135" t="str">
        <f t="shared" si="19"/>
        <v>+</v>
      </c>
      <c r="AE24" s="135" t="str">
        <f t="shared" si="20"/>
        <v>+</v>
      </c>
      <c r="AF24" s="135" t="str">
        <f t="shared" si="21"/>
        <v>+</v>
      </c>
      <c r="AI24" s="19" t="s">
        <v>75</v>
      </c>
      <c r="AJ24" s="20"/>
      <c r="AK24" s="21"/>
      <c r="AM24" s="19"/>
      <c r="AN24" s="20"/>
      <c r="AO24" s="21"/>
    </row>
    <row r="25" spans="3:41" ht="32.25" thickBot="1">
      <c r="C25" s="17">
        <f t="shared" si="24"/>
        <v>15</v>
      </c>
      <c r="D25" s="115"/>
      <c r="E25" s="220" t="str">
        <f t="shared" si="14"/>
        <v>x</v>
      </c>
      <c r="F25" s="6" t="s">
        <v>159</v>
      </c>
      <c r="G25" s="19"/>
      <c r="H25" s="20"/>
      <c r="I25" s="21"/>
      <c r="J25" s="12"/>
      <c r="M25" s="50">
        <v>3</v>
      </c>
      <c r="N25" s="138">
        <v>0</v>
      </c>
      <c r="O25" s="138">
        <v>1</v>
      </c>
      <c r="P25" s="138">
        <v>2</v>
      </c>
      <c r="S25" s="136">
        <f t="shared" si="15"/>
      </c>
      <c r="T25" s="136">
        <f t="shared" si="15"/>
      </c>
      <c r="U25" s="136">
        <f t="shared" si="15"/>
      </c>
      <c r="V25" s="137">
        <f t="shared" si="16"/>
        <v>0</v>
      </c>
      <c r="W25" s="138">
        <f t="shared" si="5"/>
        <v>0</v>
      </c>
      <c r="Y25" s="139">
        <f t="shared" si="22"/>
      </c>
      <c r="Z25" s="135">
        <f t="shared" si="23"/>
        <v>2</v>
      </c>
      <c r="AA25" s="135">
        <f t="shared" si="17"/>
        <v>0</v>
      </c>
      <c r="AC25" s="135" t="str">
        <f t="shared" si="18"/>
        <v>+</v>
      </c>
      <c r="AD25" s="135" t="str">
        <f t="shared" si="19"/>
        <v>+</v>
      </c>
      <c r="AE25" s="135" t="str">
        <f t="shared" si="20"/>
        <v>+</v>
      </c>
      <c r="AF25" s="135" t="str">
        <f t="shared" si="21"/>
        <v>+</v>
      </c>
      <c r="AI25" s="19" t="s">
        <v>75</v>
      </c>
      <c r="AJ25" s="20"/>
      <c r="AK25" s="21"/>
      <c r="AM25" s="19"/>
      <c r="AN25" s="20"/>
      <c r="AO25" s="21"/>
    </row>
    <row r="26" spans="3:41" ht="16.5" thickBot="1">
      <c r="C26" s="17">
        <f t="shared" si="24"/>
        <v>16</v>
      </c>
      <c r="D26" s="115"/>
      <c r="E26" s="220" t="str">
        <f t="shared" si="14"/>
        <v>x</v>
      </c>
      <c r="F26" s="6" t="s">
        <v>160</v>
      </c>
      <c r="G26" s="19"/>
      <c r="H26" s="20"/>
      <c r="I26" s="21"/>
      <c r="J26" s="12"/>
      <c r="M26" s="50">
        <v>2</v>
      </c>
      <c r="N26" s="138">
        <v>-1</v>
      </c>
      <c r="O26" s="138">
        <v>0</v>
      </c>
      <c r="P26" s="138">
        <v>0</v>
      </c>
      <c r="S26" s="136">
        <f t="shared" si="15"/>
      </c>
      <c r="T26" s="136">
        <f t="shared" si="15"/>
      </c>
      <c r="U26" s="136">
        <f t="shared" si="15"/>
      </c>
      <c r="V26" s="137">
        <f t="shared" si="16"/>
        <v>0</v>
      </c>
      <c r="W26" s="138">
        <f t="shared" si="5"/>
        <v>0</v>
      </c>
      <c r="Y26" s="139">
        <f t="shared" si="22"/>
      </c>
      <c r="Z26" s="135">
        <f t="shared" si="23"/>
        <v>2</v>
      </c>
      <c r="AA26" s="135">
        <f t="shared" si="17"/>
        <v>0</v>
      </c>
      <c r="AC26" s="135" t="str">
        <f t="shared" si="18"/>
        <v>+</v>
      </c>
      <c r="AD26" s="135" t="str">
        <f t="shared" si="19"/>
        <v>+</v>
      </c>
      <c r="AE26" s="135" t="str">
        <f t="shared" si="20"/>
        <v>+</v>
      </c>
      <c r="AF26" s="135" t="str">
        <f t="shared" si="21"/>
        <v>+</v>
      </c>
      <c r="AI26" s="19"/>
      <c r="AJ26" s="20" t="s">
        <v>75</v>
      </c>
      <c r="AK26" s="21"/>
      <c r="AM26" s="19"/>
      <c r="AN26" s="20"/>
      <c r="AO26" s="21"/>
    </row>
    <row r="27" spans="3:41" ht="16.5" thickBot="1">
      <c r="C27" s="17">
        <f t="shared" si="24"/>
        <v>17</v>
      </c>
      <c r="D27" s="115"/>
      <c r="E27" s="220" t="str">
        <f t="shared" si="14"/>
        <v>x</v>
      </c>
      <c r="F27" s="6" t="s">
        <v>161</v>
      </c>
      <c r="G27" s="19"/>
      <c r="H27" s="20"/>
      <c r="I27" s="21"/>
      <c r="J27" s="12"/>
      <c r="L27" s="139">
        <f>$C$26</f>
        <v>16</v>
      </c>
      <c r="M27" s="50">
        <v>3</v>
      </c>
      <c r="N27" s="138">
        <v>0</v>
      </c>
      <c r="O27" s="138">
        <v>1</v>
      </c>
      <c r="P27" s="138">
        <v>2</v>
      </c>
      <c r="S27" s="136">
        <f t="shared" si="15"/>
      </c>
      <c r="T27" s="136">
        <f t="shared" si="15"/>
      </c>
      <c r="U27" s="136">
        <f t="shared" si="15"/>
      </c>
      <c r="V27" s="137">
        <f t="shared" si="16"/>
        <v>0</v>
      </c>
      <c r="W27" s="138">
        <f t="shared" si="5"/>
        <v>0</v>
      </c>
      <c r="Y27" s="139">
        <f t="shared" si="22"/>
      </c>
      <c r="Z27" s="135">
        <f t="shared" si="23"/>
        <v>2</v>
      </c>
      <c r="AA27" s="135">
        <f t="shared" si="17"/>
        <v>0</v>
      </c>
      <c r="AC27" s="135" t="str">
        <f t="shared" si="18"/>
        <v>+</v>
      </c>
      <c r="AD27" s="135" t="str">
        <f t="shared" si="19"/>
        <v>+</v>
      </c>
      <c r="AE27" s="135" t="str">
        <f t="shared" si="20"/>
        <v>+</v>
      </c>
      <c r="AF27" s="135" t="str">
        <f t="shared" si="21"/>
        <v>+</v>
      </c>
      <c r="AI27" s="19" t="s">
        <v>75</v>
      </c>
      <c r="AJ27" s="20"/>
      <c r="AK27" s="21"/>
      <c r="AM27" s="19"/>
      <c r="AN27" s="20"/>
      <c r="AO27" s="21"/>
    </row>
    <row r="28" spans="3:41" s="25" customFormat="1" ht="16.5" thickBot="1">
      <c r="C28" s="17"/>
      <c r="D28" s="17"/>
      <c r="E28" s="17"/>
      <c r="F28" s="27"/>
      <c r="G28" s="226"/>
      <c r="H28" s="226"/>
      <c r="I28" s="226"/>
      <c r="J28" s="29"/>
      <c r="K28" s="23"/>
      <c r="L28" s="35"/>
      <c r="M28" s="151"/>
      <c r="N28" s="34"/>
      <c r="O28" s="34"/>
      <c r="P28" s="34"/>
      <c r="Q28" s="30"/>
      <c r="R28" s="31"/>
      <c r="S28" s="32"/>
      <c r="T28" s="32"/>
      <c r="U28" s="32"/>
      <c r="V28" s="33"/>
      <c r="W28" s="138">
        <f t="shared" si="5"/>
        <v>0</v>
      </c>
      <c r="X28" s="31"/>
      <c r="Y28" s="35"/>
      <c r="Z28" s="31"/>
      <c r="AA28" s="31"/>
      <c r="AB28" s="31"/>
      <c r="AC28" s="31"/>
      <c r="AD28" s="31"/>
      <c r="AE28" s="31"/>
      <c r="AF28" s="31"/>
      <c r="AI28" s="226"/>
      <c r="AJ28" s="226"/>
      <c r="AK28" s="226"/>
      <c r="AM28" s="226"/>
      <c r="AN28" s="226"/>
      <c r="AO28" s="226"/>
    </row>
    <row r="29" spans="3:41" ht="18.75" thickBot="1">
      <c r="C29" s="17"/>
      <c r="D29" s="36">
        <f>Z29</f>
        <v>0</v>
      </c>
      <c r="E29" s="18"/>
      <c r="F29" s="219" t="str">
        <f>'Kenmerken en uitgangspunten'!B11</f>
        <v>Open dagen</v>
      </c>
      <c r="G29" s="223"/>
      <c r="H29" s="224"/>
      <c r="I29" s="225"/>
      <c r="J29" s="24"/>
      <c r="K29" s="147"/>
      <c r="L29" s="148"/>
      <c r="M29" s="148"/>
      <c r="N29" s="148">
        <v>0</v>
      </c>
      <c r="O29" s="148">
        <v>5</v>
      </c>
      <c r="P29" s="148">
        <v>12</v>
      </c>
      <c r="S29" s="136">
        <f>SUM(S30:U34)</f>
        <v>0</v>
      </c>
      <c r="T29" s="136">
        <v>5</v>
      </c>
      <c r="U29" s="136">
        <f>IF(ISBLANK(J29),"",P29)</f>
      </c>
      <c r="W29" s="138">
        <f t="shared" si="5"/>
        <v>0</v>
      </c>
      <c r="Y29" s="139">
        <f>IF(AND(AND(J29&lt;&gt;"",M29=Z29-1),M29&gt;1),Z29,IF(M29&lt;Z29,"",IF(W29=P29,M29,IF(V29=O29,M29-1,""))))</f>
      </c>
      <c r="Z29" s="149">
        <f>IF(T29&lt;&gt;AA29,0,IF(S29&lt;0,1,IF(S29&lt;O29,2,IF(S29&lt;P29,3,4))))</f>
        <v>0</v>
      </c>
      <c r="AA29" s="135">
        <f>SUM(AA30:AA34)</f>
        <v>0</v>
      </c>
      <c r="AC29" s="150" t="str">
        <f>IF(Y29=Z29-1,G29,"+")</f>
        <v>+</v>
      </c>
      <c r="AD29" s="135" t="str">
        <f>IF(Y29=Z29,G29,"+")</f>
        <v>+</v>
      </c>
      <c r="AE29" s="135" t="str">
        <f>IF(AND(Y29=Z29+1,W29=V29),G29,"+")</f>
        <v>+</v>
      </c>
      <c r="AF29" s="135" t="str">
        <f>IF(W29&lt;&gt;V29,G29,"+")</f>
        <v>+</v>
      </c>
      <c r="AI29" s="223"/>
      <c r="AJ29" s="224"/>
      <c r="AK29" s="225"/>
      <c r="AM29" s="223"/>
      <c r="AN29" s="224"/>
      <c r="AO29" s="225"/>
    </row>
    <row r="30" spans="3:41" ht="32.25" thickBot="1">
      <c r="C30" s="17">
        <f>C27+1</f>
        <v>18</v>
      </c>
      <c r="D30" s="115"/>
      <c r="E30" s="220" t="str">
        <f>IF(F30=AF30,L30,"x")</f>
        <v>x</v>
      </c>
      <c r="F30" s="6" t="s">
        <v>299</v>
      </c>
      <c r="G30" s="19"/>
      <c r="H30" s="20"/>
      <c r="I30" s="21"/>
      <c r="J30" s="12"/>
      <c r="M30" s="50">
        <v>2</v>
      </c>
      <c r="N30" s="138">
        <v>-2</v>
      </c>
      <c r="O30" s="138">
        <v>0</v>
      </c>
      <c r="P30" s="138">
        <v>0</v>
      </c>
      <c r="S30" s="136">
        <f aca="true" t="shared" si="25" ref="S30:U34">IF(G30="","",N30)</f>
      </c>
      <c r="T30" s="136">
        <f t="shared" si="25"/>
      </c>
      <c r="U30" s="136">
        <f t="shared" si="25"/>
      </c>
      <c r="V30" s="137">
        <f>SUM(S30:U30)</f>
        <v>0</v>
      </c>
      <c r="W30" s="138">
        <f t="shared" si="5"/>
        <v>0</v>
      </c>
      <c r="Y30" s="139">
        <f>IF(AA30=0,"",IF(G30&lt;&gt;"",IF(OR(M30=1,M30&gt;Z30),"",0),IF(AND(H30&lt;&gt;"",M30&gt;1),M30-1,IF(AND(AND(I30&lt;&gt;"",M30&lt;Z30),M30&gt;1),Z30,M30))))</f>
      </c>
      <c r="Z30" s="135">
        <f>MAX(2,Z29)</f>
        <v>2</v>
      </c>
      <c r="AA30" s="135">
        <f t="shared" si="17"/>
        <v>0</v>
      </c>
      <c r="AC30" s="135" t="str">
        <f>IF(Y30=Z30,F30,"+")</f>
        <v>+</v>
      </c>
      <c r="AD30" s="135" t="str">
        <f>IF(Y30&lt;Z30,F30,"+")</f>
        <v>+</v>
      </c>
      <c r="AE30" s="135" t="str">
        <f t="shared" si="20"/>
        <v>+</v>
      </c>
      <c r="AF30" s="135" t="str">
        <f>IF(W30&lt;&gt;V30,F30,"+")</f>
        <v>+</v>
      </c>
      <c r="AI30" s="19"/>
      <c r="AJ30" s="20"/>
      <c r="AK30" s="21" t="s">
        <v>75</v>
      </c>
      <c r="AM30" s="19"/>
      <c r="AN30" s="20"/>
      <c r="AO30" s="21"/>
    </row>
    <row r="31" spans="3:41" ht="32.25" thickBot="1">
      <c r="C31" s="17">
        <f t="shared" si="24"/>
        <v>19</v>
      </c>
      <c r="D31" s="115"/>
      <c r="E31" s="220" t="str">
        <f>IF(F31=AF31,L31,"x")</f>
        <v>x</v>
      </c>
      <c r="F31" s="6" t="s">
        <v>300</v>
      </c>
      <c r="G31" s="19"/>
      <c r="H31" s="20"/>
      <c r="I31" s="21"/>
      <c r="J31" s="12"/>
      <c r="M31" s="50">
        <v>3</v>
      </c>
      <c r="N31" s="138">
        <v>0</v>
      </c>
      <c r="O31" s="138">
        <v>1</v>
      </c>
      <c r="P31" s="138">
        <v>2</v>
      </c>
      <c r="S31" s="136">
        <f t="shared" si="25"/>
      </c>
      <c r="T31" s="136">
        <f t="shared" si="25"/>
      </c>
      <c r="U31" s="136">
        <f t="shared" si="25"/>
      </c>
      <c r="V31" s="137">
        <f>SUM(S31:U31)</f>
        <v>0</v>
      </c>
      <c r="W31" s="138">
        <f t="shared" si="5"/>
        <v>0</v>
      </c>
      <c r="Y31" s="139">
        <f>IF(AA31=0,"",IF(G31&lt;&gt;"",IF(OR(M31=1,M31&gt;Z31),"",0),IF(AND(H31&lt;&gt;"",M31&gt;1),M31-1,IF(AND(AND(I31&lt;&gt;"",M31&lt;Z31),M31&gt;1),Z31,M31))))</f>
      </c>
      <c r="Z31" s="135">
        <f>MAX(2,Z30)</f>
        <v>2</v>
      </c>
      <c r="AA31" s="135">
        <f t="shared" si="17"/>
        <v>0</v>
      </c>
      <c r="AC31" s="135" t="str">
        <f>IF(Y31=Z31,F31,"+")</f>
        <v>+</v>
      </c>
      <c r="AD31" s="135" t="str">
        <f>IF(Y31&lt;Z31,F31,"+")</f>
        <v>+</v>
      </c>
      <c r="AE31" s="135" t="str">
        <f t="shared" si="20"/>
        <v>+</v>
      </c>
      <c r="AF31" s="135" t="str">
        <f>IF(W31&lt;&gt;V31,F31,"+")</f>
        <v>+</v>
      </c>
      <c r="AI31" s="19" t="s">
        <v>75</v>
      </c>
      <c r="AJ31" s="20"/>
      <c r="AK31" s="21"/>
      <c r="AM31" s="19"/>
      <c r="AN31" s="20"/>
      <c r="AO31" s="21"/>
    </row>
    <row r="32" spans="3:41" ht="32.25" thickBot="1">
      <c r="C32" s="17">
        <f t="shared" si="24"/>
        <v>20</v>
      </c>
      <c r="D32" s="115"/>
      <c r="E32" s="220" t="str">
        <f>IF(F32=AF32,L32,"x")</f>
        <v>x</v>
      </c>
      <c r="F32" s="6" t="s">
        <v>302</v>
      </c>
      <c r="G32" s="19"/>
      <c r="H32" s="20"/>
      <c r="I32" s="21"/>
      <c r="J32" s="12"/>
      <c r="L32" s="139">
        <f>$C$31</f>
        <v>19</v>
      </c>
      <c r="M32" s="50">
        <v>3</v>
      </c>
      <c r="N32" s="138">
        <v>0</v>
      </c>
      <c r="O32" s="138">
        <v>1</v>
      </c>
      <c r="P32" s="138">
        <v>2</v>
      </c>
      <c r="S32" s="136">
        <f t="shared" si="25"/>
      </c>
      <c r="T32" s="136">
        <f t="shared" si="25"/>
      </c>
      <c r="U32" s="136">
        <f t="shared" si="25"/>
      </c>
      <c r="V32" s="137">
        <f>SUM(S32:U32)</f>
        <v>0</v>
      </c>
      <c r="W32" s="138">
        <f t="shared" si="5"/>
        <v>0</v>
      </c>
      <c r="Y32" s="139">
        <f>IF(AA32=0,"",IF(G32&lt;&gt;"",IF(OR(M32=1,M32&gt;Z32),"",0),IF(AND(H32&lt;&gt;"",M32&gt;1),M32-1,IF(AND(AND(I32&lt;&gt;"",M32&lt;Z32),M32&gt;1),Z32,M32))))</f>
      </c>
      <c r="Z32" s="135">
        <f>MAX(2,Z31)</f>
        <v>2</v>
      </c>
      <c r="AA32" s="135">
        <f t="shared" si="17"/>
        <v>0</v>
      </c>
      <c r="AC32" s="135" t="str">
        <f>IF(Y32=Z32,F32,"+")</f>
        <v>+</v>
      </c>
      <c r="AD32" s="135" t="str">
        <f>IF(Y32&lt;Z32,F32,"+")</f>
        <v>+</v>
      </c>
      <c r="AE32" s="135" t="str">
        <f t="shared" si="20"/>
        <v>+</v>
      </c>
      <c r="AF32" s="135" t="str">
        <f>IF(W32&lt;&gt;V32,F32,"+")</f>
        <v>+</v>
      </c>
      <c r="AI32" s="19"/>
      <c r="AJ32" s="20" t="s">
        <v>75</v>
      </c>
      <c r="AK32" s="21"/>
      <c r="AM32" s="19"/>
      <c r="AN32" s="20"/>
      <c r="AO32" s="21"/>
    </row>
    <row r="33" spans="3:41" ht="32.25" thickBot="1">
      <c r="C33" s="17">
        <f t="shared" si="24"/>
        <v>21</v>
      </c>
      <c r="D33" s="115"/>
      <c r="E33" s="220" t="str">
        <f>IF(F33=AF33,L33,"x")</f>
        <v>x</v>
      </c>
      <c r="F33" s="6" t="s">
        <v>301</v>
      </c>
      <c r="G33" s="19"/>
      <c r="H33" s="20"/>
      <c r="I33" s="21"/>
      <c r="J33" s="12"/>
      <c r="L33" s="139">
        <f>$C$31</f>
        <v>19</v>
      </c>
      <c r="M33" s="50">
        <v>3</v>
      </c>
      <c r="N33" s="138">
        <v>0</v>
      </c>
      <c r="O33" s="138">
        <v>1</v>
      </c>
      <c r="P33" s="138">
        <v>2</v>
      </c>
      <c r="S33" s="136">
        <f t="shared" si="25"/>
      </c>
      <c r="T33" s="136">
        <f t="shared" si="25"/>
      </c>
      <c r="U33" s="136">
        <f t="shared" si="25"/>
      </c>
      <c r="V33" s="137">
        <f>SUM(S33:U33)</f>
        <v>0</v>
      </c>
      <c r="W33" s="138">
        <f t="shared" si="5"/>
        <v>0</v>
      </c>
      <c r="Y33" s="139">
        <f>IF(AA33=0,"",IF(G33&lt;&gt;"",IF(OR(M33=1,M33&gt;Z33),"",0),IF(AND(H33&lt;&gt;"",M33&gt;1),M33-1,IF(AND(AND(I33&lt;&gt;"",M33&lt;Z33),M33&gt;1),Z33,M33))))</f>
      </c>
      <c r="Z33" s="135">
        <f>MAX(2,Z32)</f>
        <v>2</v>
      </c>
      <c r="AA33" s="135">
        <f t="shared" si="17"/>
        <v>0</v>
      </c>
      <c r="AC33" s="135" t="str">
        <f>IF(Y33=Z33,F33,"+")</f>
        <v>+</v>
      </c>
      <c r="AD33" s="135" t="str">
        <f>IF(Y33&lt;Z33,F33,"+")</f>
        <v>+</v>
      </c>
      <c r="AE33" s="135" t="str">
        <f t="shared" si="20"/>
        <v>+</v>
      </c>
      <c r="AF33" s="135" t="str">
        <f>IF(W33&lt;&gt;V33,F33,"+")</f>
        <v>+</v>
      </c>
      <c r="AI33" s="19" t="s">
        <v>75</v>
      </c>
      <c r="AJ33" s="20"/>
      <c r="AK33" s="21"/>
      <c r="AM33" s="19"/>
      <c r="AN33" s="20"/>
      <c r="AO33" s="21"/>
    </row>
    <row r="34" spans="3:41" ht="32.25" thickBot="1">
      <c r="C34" s="17">
        <f t="shared" si="24"/>
        <v>22</v>
      </c>
      <c r="D34" s="115"/>
      <c r="E34" s="220" t="str">
        <f>IF(F34=AF34,L34,"x")</f>
        <v>x</v>
      </c>
      <c r="F34" s="6" t="s">
        <v>109</v>
      </c>
      <c r="G34" s="19"/>
      <c r="H34" s="20"/>
      <c r="I34" s="21"/>
      <c r="J34" s="12"/>
      <c r="M34" s="50">
        <v>4</v>
      </c>
      <c r="N34" s="138">
        <v>0</v>
      </c>
      <c r="O34" s="138">
        <v>3</v>
      </c>
      <c r="P34" s="138">
        <v>6</v>
      </c>
      <c r="S34" s="136">
        <f t="shared" si="25"/>
      </c>
      <c r="T34" s="136">
        <f t="shared" si="25"/>
      </c>
      <c r="U34" s="136">
        <f t="shared" si="25"/>
      </c>
      <c r="V34" s="137">
        <f>SUM(S34:U34)</f>
        <v>0</v>
      </c>
      <c r="W34" s="138">
        <f t="shared" si="5"/>
        <v>0</v>
      </c>
      <c r="Y34" s="139">
        <f>IF(AA34=0,"",IF(G34&lt;&gt;"",IF(OR(M34=1,M34&gt;Z34),"",0),IF(AND(H34&lt;&gt;"",M34&gt;1),M34-1,IF(AND(AND(I34&lt;&gt;"",M34&lt;Z34),M34&gt;1),Z34,M34))))</f>
      </c>
      <c r="Z34" s="135">
        <f>MAX(2,Z33)</f>
        <v>2</v>
      </c>
      <c r="AA34" s="135">
        <f t="shared" si="17"/>
        <v>0</v>
      </c>
      <c r="AC34" s="135" t="str">
        <f>IF(Y34=Z34,F34,"+")</f>
        <v>+</v>
      </c>
      <c r="AD34" s="135" t="str">
        <f>IF(Y34&lt;Z34,F34,"+")</f>
        <v>+</v>
      </c>
      <c r="AE34" s="135" t="str">
        <f t="shared" si="20"/>
        <v>+</v>
      </c>
      <c r="AF34" s="135" t="str">
        <f>IF(W34&lt;&gt;V34,F34,"+")</f>
        <v>+</v>
      </c>
      <c r="AI34" s="19" t="s">
        <v>75</v>
      </c>
      <c r="AJ34" s="20"/>
      <c r="AK34" s="21"/>
      <c r="AM34" s="19"/>
      <c r="AN34" s="20"/>
      <c r="AO34" s="21"/>
    </row>
    <row r="35" spans="3:41" s="25" customFormat="1" ht="16.5" thickBot="1">
      <c r="C35" s="17"/>
      <c r="D35" s="17"/>
      <c r="E35" s="17"/>
      <c r="F35" s="27"/>
      <c r="G35" s="226"/>
      <c r="H35" s="226"/>
      <c r="I35" s="226"/>
      <c r="J35" s="29"/>
      <c r="K35" s="23"/>
      <c r="L35" s="35"/>
      <c r="M35" s="151"/>
      <c r="N35" s="34"/>
      <c r="O35" s="34"/>
      <c r="P35" s="34"/>
      <c r="Q35" s="30"/>
      <c r="R35" s="31"/>
      <c r="S35" s="32"/>
      <c r="T35" s="32"/>
      <c r="U35" s="32"/>
      <c r="V35" s="33"/>
      <c r="W35" s="138">
        <f t="shared" si="5"/>
        <v>0</v>
      </c>
      <c r="X35" s="31"/>
      <c r="Y35" s="35"/>
      <c r="Z35" s="31"/>
      <c r="AA35" s="31"/>
      <c r="AB35" s="31"/>
      <c r="AC35" s="31"/>
      <c r="AD35" s="31"/>
      <c r="AE35" s="31"/>
      <c r="AF35" s="31"/>
      <c r="AI35" s="226"/>
      <c r="AJ35" s="226"/>
      <c r="AK35" s="226"/>
      <c r="AM35" s="226"/>
      <c r="AN35" s="226"/>
      <c r="AO35" s="226"/>
    </row>
    <row r="36" spans="3:41" ht="18.75" thickBot="1">
      <c r="C36" s="17"/>
      <c r="D36" s="36">
        <f>Z36</f>
        <v>0</v>
      </c>
      <c r="E36" s="18"/>
      <c r="F36" s="219" t="str">
        <f>'Kenmerken en uitgangspunten'!B13</f>
        <v>Aanmelding</v>
      </c>
      <c r="G36" s="223"/>
      <c r="H36" s="224"/>
      <c r="I36" s="225"/>
      <c r="J36" s="24"/>
      <c r="K36" s="147"/>
      <c r="L36" s="148"/>
      <c r="M36" s="148"/>
      <c r="N36" s="148">
        <v>0</v>
      </c>
      <c r="O36" s="148">
        <v>5</v>
      </c>
      <c r="P36" s="148">
        <v>12</v>
      </c>
      <c r="S36" s="136">
        <f>SUM(S37:U44)</f>
        <v>0</v>
      </c>
      <c r="T36" s="136">
        <v>8</v>
      </c>
      <c r="U36" s="136">
        <f>IF(ISBLANK(J36),"",P36)</f>
      </c>
      <c r="W36" s="138">
        <f t="shared" si="5"/>
        <v>0</v>
      </c>
      <c r="Y36" s="139">
        <f>IF(AA36=0,"",IF(H36&lt;&gt;"",IF(OR(M36=1,M36&gt;Z36),"",0),IF(AND(I36&lt;&gt;"",M36&gt;1),M36-1,IF(AND(AND(J36&lt;&gt;"",M36&lt;Z36),M36&gt;1),Z36,M36))))</f>
      </c>
      <c r="Z36" s="149">
        <f>IF(T36&lt;&gt;AA36,0,IF(S36&lt;0,1,IF(S36&lt;O36,2,IF(S36&lt;P36,3,4))))</f>
        <v>0</v>
      </c>
      <c r="AA36" s="135">
        <f>SUM(AA37:AA44)</f>
        <v>0</v>
      </c>
      <c r="AC36" s="150" t="str">
        <f>IF(Y36=Z36-1,G36,"+")</f>
        <v>+</v>
      </c>
      <c r="AD36" s="135" t="str">
        <f>IF(Y36=Z36,G36,"+")</f>
        <v>+</v>
      </c>
      <c r="AE36" s="135" t="str">
        <f>IF(AND(Y36=Z36+1,W36=V36),G36,"+")</f>
        <v>+</v>
      </c>
      <c r="AF36" s="135" t="str">
        <f>IF(W36&lt;&gt;V36,G36,"+")</f>
        <v>+</v>
      </c>
      <c r="AI36" s="223"/>
      <c r="AJ36" s="224"/>
      <c r="AK36" s="225"/>
      <c r="AM36" s="223"/>
      <c r="AN36" s="224"/>
      <c r="AO36" s="225"/>
    </row>
    <row r="37" spans="3:41" ht="16.5" thickBot="1">
      <c r="C37" s="17">
        <f>C34+1</f>
        <v>23</v>
      </c>
      <c r="D37" s="115"/>
      <c r="E37" s="220" t="str">
        <f aca="true" t="shared" si="26" ref="E37:E44">IF(F37=AF37,L37,"x")</f>
        <v>x</v>
      </c>
      <c r="F37" s="6" t="s">
        <v>287</v>
      </c>
      <c r="G37" s="19"/>
      <c r="H37" s="20"/>
      <c r="I37" s="21"/>
      <c r="J37" s="12"/>
      <c r="M37" s="50">
        <v>2</v>
      </c>
      <c r="N37" s="138">
        <v>-2</v>
      </c>
      <c r="O37" s="138">
        <v>0</v>
      </c>
      <c r="P37" s="138">
        <v>0</v>
      </c>
      <c r="S37" s="136">
        <f aca="true" t="shared" si="27" ref="S37:U44">IF(ISBLANK(G37),"",N37)</f>
      </c>
      <c r="T37" s="136">
        <f t="shared" si="27"/>
      </c>
      <c r="U37" s="136">
        <f t="shared" si="27"/>
      </c>
      <c r="V37" s="137">
        <f aca="true" t="shared" si="28" ref="V37:V44">SUM(S37:U37)</f>
        <v>0</v>
      </c>
      <c r="W37" s="138">
        <f t="shared" si="5"/>
        <v>0</v>
      </c>
      <c r="Y37" s="139">
        <f aca="true" t="shared" si="29" ref="Y37:Y44">IF(AA37=0,"",IF(G37&lt;&gt;"",IF(OR(M37=1,M37&gt;Z37),"",0),IF(AND(H37&lt;&gt;"",M37&gt;1),M37-1,IF(AND(AND(I37&lt;&gt;"",M37&lt;Z37),M37&gt;1),Z37,M37))))</f>
      </c>
      <c r="Z37" s="135">
        <f>MAX(2,Z36)</f>
        <v>2</v>
      </c>
      <c r="AA37" s="135">
        <f t="shared" si="17"/>
        <v>0</v>
      </c>
      <c r="AC37" s="135" t="str">
        <f aca="true" t="shared" si="30" ref="AC37:AC44">IF(Y37=Z37,F37,"+")</f>
        <v>+</v>
      </c>
      <c r="AD37" s="135" t="str">
        <f aca="true" t="shared" si="31" ref="AD37:AD44">IF(Y37&lt;Z37,F37,"+")</f>
        <v>+</v>
      </c>
      <c r="AE37" s="135" t="str">
        <f t="shared" si="20"/>
        <v>+</v>
      </c>
      <c r="AF37" s="135" t="str">
        <f aca="true" t="shared" si="32" ref="AF37:AF44">IF(W37&lt;&gt;V37,F37,"+")</f>
        <v>+</v>
      </c>
      <c r="AI37" s="19"/>
      <c r="AJ37" s="20"/>
      <c r="AK37" s="21" t="s">
        <v>75</v>
      </c>
      <c r="AM37" s="19"/>
      <c r="AN37" s="20"/>
      <c r="AO37" s="21"/>
    </row>
    <row r="38" spans="3:41" ht="16.5" thickBot="1">
      <c r="C38" s="17">
        <f t="shared" si="24"/>
        <v>24</v>
      </c>
      <c r="D38" s="115"/>
      <c r="E38" s="220" t="str">
        <f>IF(F38=AF38,L38,"x")</f>
        <v>x</v>
      </c>
      <c r="F38" s="6" t="s">
        <v>325</v>
      </c>
      <c r="G38" s="19"/>
      <c r="H38" s="20"/>
      <c r="I38" s="21"/>
      <c r="J38" s="12"/>
      <c r="M38" s="50">
        <v>3</v>
      </c>
      <c r="N38" s="138">
        <v>0</v>
      </c>
      <c r="O38" s="138">
        <v>1</v>
      </c>
      <c r="P38" s="138">
        <v>2</v>
      </c>
      <c r="S38" s="136">
        <f>IF(ISBLANK(G38),"",N38)</f>
      </c>
      <c r="T38" s="136">
        <f>IF(ISBLANK(H38),"",O38)</f>
      </c>
      <c r="U38" s="136">
        <f>IF(ISBLANK(I38),"",P38)</f>
      </c>
      <c r="V38" s="137">
        <f>SUM(S38:U38)</f>
        <v>0</v>
      </c>
      <c r="W38" s="138">
        <f t="shared" si="5"/>
        <v>0</v>
      </c>
      <c r="Y38" s="139">
        <f t="shared" si="29"/>
      </c>
      <c r="Z38" s="135">
        <f>MAX(2,Z36)</f>
        <v>2</v>
      </c>
      <c r="AA38" s="135">
        <f>COUNTIF(G38:I38,"x")</f>
        <v>0</v>
      </c>
      <c r="AC38" s="135" t="str">
        <f>IF(Y38=Z38,F38,"+")</f>
        <v>+</v>
      </c>
      <c r="AD38" s="135" t="str">
        <f>IF(Y38&lt;Z38,F38,"+")</f>
        <v>+</v>
      </c>
      <c r="AE38" s="135" t="str">
        <f>IF(AND(Y38=Z38+1,W38=V38),F38,"+")</f>
        <v>+</v>
      </c>
      <c r="AF38" s="135" t="str">
        <f>IF(W38&lt;&gt;V38,F38,"+")</f>
        <v>+</v>
      </c>
      <c r="AI38" s="19"/>
      <c r="AJ38" s="20" t="s">
        <v>75</v>
      </c>
      <c r="AK38" s="21"/>
      <c r="AM38" s="19"/>
      <c r="AN38" s="20"/>
      <c r="AO38" s="21"/>
    </row>
    <row r="39" spans="3:41" ht="32.25" thickBot="1">
      <c r="C39" s="17">
        <f t="shared" si="24"/>
        <v>25</v>
      </c>
      <c r="D39" s="115"/>
      <c r="E39" s="220" t="str">
        <f t="shared" si="26"/>
        <v>x</v>
      </c>
      <c r="F39" s="6" t="s">
        <v>288</v>
      </c>
      <c r="G39" s="19"/>
      <c r="H39" s="20"/>
      <c r="I39" s="21"/>
      <c r="J39" s="12"/>
      <c r="L39" s="139">
        <f>C37</f>
        <v>23</v>
      </c>
      <c r="M39" s="50">
        <v>3</v>
      </c>
      <c r="N39" s="138">
        <v>0</v>
      </c>
      <c r="O39" s="138">
        <v>0</v>
      </c>
      <c r="P39" s="138">
        <v>2</v>
      </c>
      <c r="S39" s="136">
        <f t="shared" si="27"/>
      </c>
      <c r="T39" s="136">
        <f t="shared" si="27"/>
      </c>
      <c r="U39" s="136">
        <f t="shared" si="27"/>
      </c>
      <c r="V39" s="137">
        <f t="shared" si="28"/>
        <v>0</v>
      </c>
      <c r="W39" s="138">
        <f t="shared" si="5"/>
        <v>0</v>
      </c>
      <c r="Y39" s="139">
        <f t="shared" si="29"/>
      </c>
      <c r="Z39" s="135">
        <f>MAX(2,Z37)</f>
        <v>2</v>
      </c>
      <c r="AA39" s="135">
        <f t="shared" si="17"/>
        <v>0</v>
      </c>
      <c r="AC39" s="135" t="str">
        <f t="shared" si="30"/>
        <v>+</v>
      </c>
      <c r="AD39" s="135" t="str">
        <f t="shared" si="31"/>
        <v>+</v>
      </c>
      <c r="AE39" s="135" t="str">
        <f t="shared" si="20"/>
        <v>+</v>
      </c>
      <c r="AF39" s="135" t="str">
        <f t="shared" si="32"/>
        <v>+</v>
      </c>
      <c r="AI39" s="19"/>
      <c r="AJ39" s="20"/>
      <c r="AK39" s="21" t="s">
        <v>75</v>
      </c>
      <c r="AM39" s="19"/>
      <c r="AN39" s="20"/>
      <c r="AO39" s="21"/>
    </row>
    <row r="40" spans="3:41" ht="32.25" thickBot="1">
      <c r="C40" s="17">
        <f t="shared" si="24"/>
        <v>26</v>
      </c>
      <c r="D40" s="115"/>
      <c r="E40" s="220" t="str">
        <f t="shared" si="26"/>
        <v>x</v>
      </c>
      <c r="F40" s="6" t="s">
        <v>118</v>
      </c>
      <c r="G40" s="19"/>
      <c r="H40" s="20"/>
      <c r="I40" s="21"/>
      <c r="J40" s="12"/>
      <c r="M40" s="50">
        <v>3</v>
      </c>
      <c r="N40" s="138">
        <v>0</v>
      </c>
      <c r="O40" s="138">
        <v>1</v>
      </c>
      <c r="P40" s="138">
        <v>2</v>
      </c>
      <c r="S40" s="136">
        <f t="shared" si="27"/>
      </c>
      <c r="T40" s="136">
        <f t="shared" si="27"/>
      </c>
      <c r="U40" s="136">
        <f t="shared" si="27"/>
      </c>
      <c r="V40" s="137">
        <f t="shared" si="28"/>
        <v>0</v>
      </c>
      <c r="W40" s="138">
        <f t="shared" si="5"/>
        <v>0</v>
      </c>
      <c r="Y40" s="139">
        <f t="shared" si="29"/>
      </c>
      <c r="Z40" s="135">
        <f>MAX(2,Z39)</f>
        <v>2</v>
      </c>
      <c r="AA40" s="135">
        <f t="shared" si="17"/>
        <v>0</v>
      </c>
      <c r="AC40" s="135" t="str">
        <f t="shared" si="30"/>
        <v>+</v>
      </c>
      <c r="AD40" s="135" t="str">
        <f t="shared" si="31"/>
        <v>+</v>
      </c>
      <c r="AE40" s="135" t="str">
        <f t="shared" si="20"/>
        <v>+</v>
      </c>
      <c r="AF40" s="135" t="str">
        <f t="shared" si="32"/>
        <v>+</v>
      </c>
      <c r="AI40" s="19" t="s">
        <v>75</v>
      </c>
      <c r="AJ40" s="20"/>
      <c r="AK40" s="21"/>
      <c r="AM40" s="19"/>
      <c r="AN40" s="20"/>
      <c r="AO40" s="21"/>
    </row>
    <row r="41" spans="3:41" ht="32.25" thickBot="1">
      <c r="C41" s="17">
        <f t="shared" si="24"/>
        <v>27</v>
      </c>
      <c r="D41" s="115"/>
      <c r="E41" s="220" t="str">
        <f t="shared" si="26"/>
        <v>x</v>
      </c>
      <c r="F41" s="6" t="s">
        <v>117</v>
      </c>
      <c r="G41" s="19"/>
      <c r="H41" s="20"/>
      <c r="I41" s="21"/>
      <c r="J41" s="12"/>
      <c r="M41" s="50">
        <v>3</v>
      </c>
      <c r="N41" s="138">
        <v>0</v>
      </c>
      <c r="O41" s="138">
        <v>1</v>
      </c>
      <c r="P41" s="138">
        <v>2</v>
      </c>
      <c r="S41" s="136">
        <f t="shared" si="27"/>
      </c>
      <c r="T41" s="136">
        <f t="shared" si="27"/>
      </c>
      <c r="U41" s="136">
        <f t="shared" si="27"/>
      </c>
      <c r="V41" s="137">
        <f t="shared" si="28"/>
        <v>0</v>
      </c>
      <c r="W41" s="138">
        <f t="shared" si="5"/>
        <v>0</v>
      </c>
      <c r="Y41" s="139">
        <f t="shared" si="29"/>
      </c>
      <c r="Z41" s="135">
        <f>MAX(2,Z40)</f>
        <v>2</v>
      </c>
      <c r="AA41" s="135">
        <f t="shared" si="17"/>
        <v>0</v>
      </c>
      <c r="AC41" s="135" t="str">
        <f t="shared" si="30"/>
        <v>+</v>
      </c>
      <c r="AD41" s="135" t="str">
        <f t="shared" si="31"/>
        <v>+</v>
      </c>
      <c r="AE41" s="135" t="str">
        <f t="shared" si="20"/>
        <v>+</v>
      </c>
      <c r="AF41" s="135" t="str">
        <f t="shared" si="32"/>
        <v>+</v>
      </c>
      <c r="AI41" s="19"/>
      <c r="AJ41" s="20" t="s">
        <v>75</v>
      </c>
      <c r="AK41" s="21"/>
      <c r="AM41" s="19"/>
      <c r="AN41" s="20"/>
      <c r="AO41" s="21"/>
    </row>
    <row r="42" spans="3:41" ht="32.25" thickBot="1">
      <c r="C42" s="17">
        <f t="shared" si="24"/>
        <v>28</v>
      </c>
      <c r="D42" s="115"/>
      <c r="E42" s="220" t="str">
        <f t="shared" si="26"/>
        <v>x</v>
      </c>
      <c r="F42" s="6" t="s">
        <v>116</v>
      </c>
      <c r="G42" s="19"/>
      <c r="H42" s="20"/>
      <c r="I42" s="21"/>
      <c r="J42" s="12"/>
      <c r="M42" s="50">
        <v>4</v>
      </c>
      <c r="N42" s="138">
        <v>0</v>
      </c>
      <c r="O42" s="138">
        <v>3</v>
      </c>
      <c r="P42" s="138">
        <v>6</v>
      </c>
      <c r="S42" s="136">
        <f t="shared" si="27"/>
      </c>
      <c r="T42" s="136">
        <f t="shared" si="27"/>
      </c>
      <c r="U42" s="136">
        <f t="shared" si="27"/>
      </c>
      <c r="V42" s="137">
        <f t="shared" si="28"/>
        <v>0</v>
      </c>
      <c r="W42" s="138">
        <f t="shared" si="5"/>
        <v>0</v>
      </c>
      <c r="Y42" s="139">
        <f t="shared" si="29"/>
      </c>
      <c r="Z42" s="135">
        <f>MAX(2,Z41)</f>
        <v>2</v>
      </c>
      <c r="AA42" s="135">
        <f t="shared" si="17"/>
        <v>0</v>
      </c>
      <c r="AC42" s="135" t="str">
        <f t="shared" si="30"/>
        <v>+</v>
      </c>
      <c r="AD42" s="135" t="str">
        <f t="shared" si="31"/>
        <v>+</v>
      </c>
      <c r="AE42" s="135" t="str">
        <f t="shared" si="20"/>
        <v>+</v>
      </c>
      <c r="AF42" s="135" t="str">
        <f t="shared" si="32"/>
        <v>+</v>
      </c>
      <c r="AI42" s="19" t="s">
        <v>75</v>
      </c>
      <c r="AJ42" s="20"/>
      <c r="AK42" s="21"/>
      <c r="AM42" s="19"/>
      <c r="AN42" s="20"/>
      <c r="AO42" s="21"/>
    </row>
    <row r="43" spans="3:41" ht="32.25" thickBot="1">
      <c r="C43" s="17">
        <f t="shared" si="24"/>
        <v>29</v>
      </c>
      <c r="D43" s="115"/>
      <c r="E43" s="220" t="str">
        <f t="shared" si="26"/>
        <v>x</v>
      </c>
      <c r="F43" s="6" t="s">
        <v>115</v>
      </c>
      <c r="G43" s="19"/>
      <c r="H43" s="20"/>
      <c r="I43" s="21"/>
      <c r="J43" s="12"/>
      <c r="M43" s="50">
        <v>2</v>
      </c>
      <c r="N43" s="138">
        <v>-1</v>
      </c>
      <c r="O43" s="138">
        <v>0</v>
      </c>
      <c r="P43" s="138">
        <v>0</v>
      </c>
      <c r="S43" s="136">
        <f t="shared" si="27"/>
      </c>
      <c r="T43" s="136">
        <f t="shared" si="27"/>
      </c>
      <c r="U43" s="136">
        <f t="shared" si="27"/>
      </c>
      <c r="V43" s="137">
        <f t="shared" si="28"/>
        <v>0</v>
      </c>
      <c r="W43" s="138">
        <f t="shared" si="5"/>
        <v>0</v>
      </c>
      <c r="Y43" s="139">
        <f t="shared" si="29"/>
      </c>
      <c r="Z43" s="135">
        <f>MAX(2,Z42)</f>
        <v>2</v>
      </c>
      <c r="AA43" s="135">
        <f t="shared" si="17"/>
        <v>0</v>
      </c>
      <c r="AC43" s="135" t="str">
        <f t="shared" si="30"/>
        <v>+</v>
      </c>
      <c r="AD43" s="135" t="str">
        <f t="shared" si="31"/>
        <v>+</v>
      </c>
      <c r="AE43" s="135" t="str">
        <f t="shared" si="20"/>
        <v>+</v>
      </c>
      <c r="AF43" s="135" t="str">
        <f t="shared" si="32"/>
        <v>+</v>
      </c>
      <c r="AI43" s="19"/>
      <c r="AJ43" s="20"/>
      <c r="AK43" s="21" t="s">
        <v>75</v>
      </c>
      <c r="AM43" s="19"/>
      <c r="AN43" s="20"/>
      <c r="AO43" s="21"/>
    </row>
    <row r="44" spans="3:41" ht="32.25" thickBot="1">
      <c r="C44" s="17">
        <f t="shared" si="24"/>
        <v>30</v>
      </c>
      <c r="D44" s="115"/>
      <c r="E44" s="220" t="str">
        <f t="shared" si="26"/>
        <v>x</v>
      </c>
      <c r="F44" s="6" t="s">
        <v>114</v>
      </c>
      <c r="G44" s="19"/>
      <c r="H44" s="20"/>
      <c r="I44" s="21"/>
      <c r="J44" s="12"/>
      <c r="M44" s="50">
        <v>3</v>
      </c>
      <c r="N44" s="138">
        <v>0</v>
      </c>
      <c r="O44" s="138">
        <v>1</v>
      </c>
      <c r="P44" s="138">
        <v>2</v>
      </c>
      <c r="S44" s="136">
        <f t="shared" si="27"/>
      </c>
      <c r="T44" s="136">
        <f t="shared" si="27"/>
      </c>
      <c r="U44" s="136">
        <f t="shared" si="27"/>
      </c>
      <c r="V44" s="137">
        <f t="shared" si="28"/>
        <v>0</v>
      </c>
      <c r="W44" s="138">
        <f t="shared" si="5"/>
        <v>0</v>
      </c>
      <c r="Y44" s="139">
        <f t="shared" si="29"/>
      </c>
      <c r="Z44" s="135">
        <f>MAX(2,Z43)</f>
        <v>2</v>
      </c>
      <c r="AA44" s="135">
        <f t="shared" si="17"/>
        <v>0</v>
      </c>
      <c r="AC44" s="135" t="str">
        <f t="shared" si="30"/>
        <v>+</v>
      </c>
      <c r="AD44" s="135" t="str">
        <f t="shared" si="31"/>
        <v>+</v>
      </c>
      <c r="AE44" s="135" t="str">
        <f t="shared" si="20"/>
        <v>+</v>
      </c>
      <c r="AF44" s="135" t="str">
        <f t="shared" si="32"/>
        <v>+</v>
      </c>
      <c r="AI44" s="19"/>
      <c r="AJ44" s="20"/>
      <c r="AK44" s="21" t="s">
        <v>75</v>
      </c>
      <c r="AM44" s="19"/>
      <c r="AN44" s="20"/>
      <c r="AO44" s="21"/>
    </row>
    <row r="45" spans="3:41" s="25" customFormat="1" ht="16.5" thickBot="1">
      <c r="C45" s="17"/>
      <c r="D45" s="17"/>
      <c r="E45" s="17"/>
      <c r="F45" s="27"/>
      <c r="G45" s="226"/>
      <c r="H45" s="226"/>
      <c r="I45" s="226"/>
      <c r="J45" s="29"/>
      <c r="K45" s="23"/>
      <c r="L45" s="35"/>
      <c r="M45" s="151"/>
      <c r="N45" s="34"/>
      <c r="O45" s="34"/>
      <c r="P45" s="34"/>
      <c r="Q45" s="30"/>
      <c r="R45" s="31"/>
      <c r="S45" s="32"/>
      <c r="T45" s="32"/>
      <c r="U45" s="32"/>
      <c r="V45" s="33"/>
      <c r="W45" s="138">
        <f t="shared" si="5"/>
        <v>0</v>
      </c>
      <c r="X45" s="31"/>
      <c r="Y45" s="35"/>
      <c r="Z45" s="31"/>
      <c r="AA45" s="31"/>
      <c r="AB45" s="31"/>
      <c r="AC45" s="31" t="str">
        <f>IF(Y45=Z45-1,F45,"+")</f>
        <v>+</v>
      </c>
      <c r="AD45" s="31">
        <f>IF(Y45=Z45,F45,"+")</f>
        <v>0</v>
      </c>
      <c r="AE45" s="31" t="str">
        <f t="shared" si="20"/>
        <v>+</v>
      </c>
      <c r="AF45" s="31" t="str">
        <f>IF(W45&lt;&gt;V45,F45,"+")</f>
        <v>+</v>
      </c>
      <c r="AI45" s="226"/>
      <c r="AJ45" s="226"/>
      <c r="AK45" s="226"/>
      <c r="AM45" s="226"/>
      <c r="AN45" s="226"/>
      <c r="AO45" s="226"/>
    </row>
    <row r="46" spans="3:41" ht="18.75" thickBot="1">
      <c r="C46" s="17"/>
      <c r="D46" s="36">
        <f>Z46</f>
        <v>0</v>
      </c>
      <c r="E46" s="18"/>
      <c r="F46" s="219" t="str">
        <f>'Kenmerken en uitgangspunten'!B15</f>
        <v>Intake</v>
      </c>
      <c r="G46" s="223"/>
      <c r="H46" s="224"/>
      <c r="I46" s="225"/>
      <c r="J46" s="24"/>
      <c r="K46" s="147"/>
      <c r="L46" s="148"/>
      <c r="M46" s="148"/>
      <c r="N46" s="148">
        <v>0</v>
      </c>
      <c r="O46" s="148">
        <v>4</v>
      </c>
      <c r="P46" s="148">
        <v>13</v>
      </c>
      <c r="S46" s="136">
        <f>SUM(S47:U56)</f>
        <v>0</v>
      </c>
      <c r="T46" s="136">
        <v>10</v>
      </c>
      <c r="U46" s="136">
        <f>IF(ISBLANK(J46),"",P46)</f>
      </c>
      <c r="W46" s="138">
        <f t="shared" si="5"/>
        <v>0</v>
      </c>
      <c r="Y46" s="139">
        <f>IF(AA46=0,"",IF(H46&lt;&gt;"",IF(OR(M46=1,M46&gt;Z46),"",0),IF(AND(I46&lt;&gt;"",M46&gt;1),M46-1,IF(AND(AND(J46&lt;&gt;"",M46&lt;Z46),M46&gt;1),Z46,M46))))</f>
      </c>
      <c r="Z46" s="149">
        <f>IF(T46&lt;&gt;AA46,0,IF(S46&lt;0,1,IF(S46&lt;O46,2,IF(S46&lt;P46,3,4))))</f>
        <v>0</v>
      </c>
      <c r="AA46" s="135">
        <f>SUM(AA47:AA56)</f>
        <v>0</v>
      </c>
      <c r="AC46" s="135" t="str">
        <f>IF(Y46=Z46-1,G46,"+")</f>
        <v>+</v>
      </c>
      <c r="AD46" s="135" t="str">
        <f>IF(Y46=Z46,G46,"+")</f>
        <v>+</v>
      </c>
      <c r="AE46" s="135" t="str">
        <f>IF(AND(Y46=Z46+1,W46=V46),G46,"+")</f>
        <v>+</v>
      </c>
      <c r="AF46" s="135" t="str">
        <f>IF(W46&lt;&gt;V46,G46,"+")</f>
        <v>+</v>
      </c>
      <c r="AI46" s="223"/>
      <c r="AJ46" s="224"/>
      <c r="AK46" s="225"/>
      <c r="AM46" s="223"/>
      <c r="AN46" s="224"/>
      <c r="AO46" s="225"/>
    </row>
    <row r="47" spans="3:41" ht="32.25" thickBot="1">
      <c r="C47" s="17">
        <f>C44+1</f>
        <v>31</v>
      </c>
      <c r="D47" s="115"/>
      <c r="E47" s="220" t="str">
        <f aca="true" t="shared" si="33" ref="E47:E56">IF(F47=AF47,L47,"x")</f>
        <v>x</v>
      </c>
      <c r="F47" s="6" t="s">
        <v>303</v>
      </c>
      <c r="G47" s="19"/>
      <c r="H47" s="116"/>
      <c r="I47" s="21"/>
      <c r="J47" s="12"/>
      <c r="M47" s="50">
        <v>2</v>
      </c>
      <c r="N47" s="138">
        <v>0</v>
      </c>
      <c r="O47" s="138">
        <v>0</v>
      </c>
      <c r="P47" s="138">
        <v>0</v>
      </c>
      <c r="S47" s="136">
        <f aca="true" t="shared" si="34" ref="S47:U56">IF(G47="","",N47)</f>
      </c>
      <c r="T47" s="136">
        <f t="shared" si="34"/>
      </c>
      <c r="U47" s="136">
        <f t="shared" si="34"/>
      </c>
      <c r="V47" s="137">
        <f aca="true" t="shared" si="35" ref="V47:V56">SUM(S47:U47)</f>
        <v>0</v>
      </c>
      <c r="W47" s="138">
        <f t="shared" si="5"/>
        <v>0</v>
      </c>
      <c r="Y47" s="139">
        <f>IF(AA47=0,"",IF(G47&lt;&gt;"",IF(OR(M47=1,M47&gt;Z47),"",0),IF(AND(H47&lt;&gt;"",M47&gt;1),M47-1,IF(AND(AND(I47&lt;&gt;"",M47&lt;Z47),M47&gt;1),Z47,M47))))</f>
      </c>
      <c r="Z47" s="135">
        <f aca="true" t="shared" si="36" ref="Z47:Z56">MAX(2,Z46)</f>
        <v>2</v>
      </c>
      <c r="AA47" s="135">
        <f aca="true" t="shared" si="37" ref="AA47:AA56">COUNTIF(G47:I47,"x")</f>
        <v>0</v>
      </c>
      <c r="AC47" s="135" t="str">
        <f aca="true" t="shared" si="38" ref="AC47:AC56">IF(Y47=Z47,F47,"+")</f>
        <v>+</v>
      </c>
      <c r="AD47" s="135" t="str">
        <f aca="true" t="shared" si="39" ref="AD47:AD56">IF(Y47&lt;Z47,F47,"+")</f>
        <v>+</v>
      </c>
      <c r="AE47" s="135" t="str">
        <f t="shared" si="20"/>
        <v>+</v>
      </c>
      <c r="AF47" s="135" t="str">
        <f aca="true" t="shared" si="40" ref="AF47:AF56">IF(W47&lt;&gt;V47,F47,"+")</f>
        <v>+</v>
      </c>
      <c r="AI47" s="19"/>
      <c r="AJ47" s="116"/>
      <c r="AK47" s="21" t="s">
        <v>75</v>
      </c>
      <c r="AM47" s="19"/>
      <c r="AN47" s="116"/>
      <c r="AO47" s="21"/>
    </row>
    <row r="48" spans="3:41" ht="32.25" thickBot="1">
      <c r="C48" s="17">
        <f t="shared" si="24"/>
        <v>32</v>
      </c>
      <c r="D48" s="115"/>
      <c r="E48" s="220" t="str">
        <f t="shared" si="33"/>
        <v>x</v>
      </c>
      <c r="F48" s="6" t="s">
        <v>304</v>
      </c>
      <c r="G48" s="19"/>
      <c r="H48" s="20"/>
      <c r="I48" s="21"/>
      <c r="J48" s="12"/>
      <c r="M48" s="50">
        <v>3</v>
      </c>
      <c r="N48" s="138">
        <v>0</v>
      </c>
      <c r="O48" s="138">
        <v>1</v>
      </c>
      <c r="P48" s="138">
        <v>2</v>
      </c>
      <c r="S48" s="136">
        <f t="shared" si="34"/>
      </c>
      <c r="T48" s="136">
        <f t="shared" si="34"/>
      </c>
      <c r="U48" s="136">
        <f t="shared" si="34"/>
      </c>
      <c r="V48" s="137">
        <f t="shared" si="35"/>
        <v>0</v>
      </c>
      <c r="W48" s="138">
        <f t="shared" si="5"/>
        <v>0</v>
      </c>
      <c r="Y48" s="139">
        <f aca="true" t="shared" si="41" ref="Y48:Y56">IF(AA48=0,"",IF(G48&lt;&gt;"",IF(OR(M48=1,M48&gt;Z48),"",0),IF(AND(H48&lt;&gt;"",M48&gt;1),M48-1,IF(AND(AND(I48&lt;&gt;"",M48&lt;Z48),M48&gt;1),Z48,M48))))</f>
      </c>
      <c r="Z48" s="135">
        <f t="shared" si="36"/>
        <v>2</v>
      </c>
      <c r="AA48" s="135">
        <f t="shared" si="37"/>
        <v>0</v>
      </c>
      <c r="AC48" s="135" t="str">
        <f t="shared" si="38"/>
        <v>+</v>
      </c>
      <c r="AD48" s="135" t="str">
        <f t="shared" si="39"/>
        <v>+</v>
      </c>
      <c r="AE48" s="135" t="str">
        <f t="shared" si="20"/>
        <v>+</v>
      </c>
      <c r="AF48" s="135" t="str">
        <f t="shared" si="40"/>
        <v>+</v>
      </c>
      <c r="AI48" s="19" t="s">
        <v>75</v>
      </c>
      <c r="AJ48" s="20"/>
      <c r="AK48" s="21"/>
      <c r="AM48" s="19"/>
      <c r="AN48" s="20"/>
      <c r="AO48" s="21"/>
    </row>
    <row r="49" spans="3:41" ht="16.5" thickBot="1">
      <c r="C49" s="17">
        <f t="shared" si="24"/>
        <v>33</v>
      </c>
      <c r="D49" s="115"/>
      <c r="E49" s="220" t="str">
        <f t="shared" si="33"/>
        <v>x</v>
      </c>
      <c r="F49" s="6" t="s">
        <v>289</v>
      </c>
      <c r="G49" s="19"/>
      <c r="H49" s="20"/>
      <c r="I49" s="21"/>
      <c r="J49" s="12"/>
      <c r="L49" s="139">
        <f>$C$41</f>
        <v>27</v>
      </c>
      <c r="M49" s="50">
        <v>2</v>
      </c>
      <c r="N49" s="138">
        <v>-2</v>
      </c>
      <c r="O49" s="138">
        <v>0</v>
      </c>
      <c r="P49" s="138">
        <v>0</v>
      </c>
      <c r="S49" s="136">
        <f t="shared" si="34"/>
      </c>
      <c r="T49" s="136">
        <f t="shared" si="34"/>
      </c>
      <c r="U49" s="136">
        <f t="shared" si="34"/>
      </c>
      <c r="V49" s="137">
        <f t="shared" si="35"/>
        <v>0</v>
      </c>
      <c r="W49" s="138">
        <f t="shared" si="5"/>
        <v>0</v>
      </c>
      <c r="Y49" s="139">
        <f t="shared" si="41"/>
      </c>
      <c r="Z49" s="135">
        <f t="shared" si="36"/>
        <v>2</v>
      </c>
      <c r="AA49" s="135">
        <f t="shared" si="37"/>
        <v>0</v>
      </c>
      <c r="AC49" s="135" t="str">
        <f t="shared" si="38"/>
        <v>+</v>
      </c>
      <c r="AD49" s="135" t="str">
        <f t="shared" si="39"/>
        <v>+</v>
      </c>
      <c r="AE49" s="135" t="str">
        <f t="shared" si="20"/>
        <v>+</v>
      </c>
      <c r="AF49" s="135" t="str">
        <f t="shared" si="40"/>
        <v>+</v>
      </c>
      <c r="AI49" s="19"/>
      <c r="AJ49" s="20" t="s">
        <v>75</v>
      </c>
      <c r="AK49" s="21"/>
      <c r="AM49" s="19"/>
      <c r="AN49" s="20"/>
      <c r="AO49" s="21"/>
    </row>
    <row r="50" spans="3:41" ht="32.25" thickBot="1">
      <c r="C50" s="17">
        <f t="shared" si="24"/>
        <v>34</v>
      </c>
      <c r="D50" s="115"/>
      <c r="E50" s="220" t="str">
        <f t="shared" si="33"/>
        <v>x</v>
      </c>
      <c r="F50" s="6" t="s">
        <v>370</v>
      </c>
      <c r="G50" s="19"/>
      <c r="H50" s="20"/>
      <c r="I50" s="21"/>
      <c r="J50" s="12"/>
      <c r="M50" s="50">
        <v>2</v>
      </c>
      <c r="N50" s="138">
        <v>-2</v>
      </c>
      <c r="O50" s="138">
        <v>0</v>
      </c>
      <c r="P50" s="138">
        <v>0</v>
      </c>
      <c r="S50" s="136">
        <f t="shared" si="34"/>
      </c>
      <c r="T50" s="136">
        <f t="shared" si="34"/>
      </c>
      <c r="U50" s="136">
        <f t="shared" si="34"/>
      </c>
      <c r="V50" s="137">
        <f t="shared" si="35"/>
        <v>0</v>
      </c>
      <c r="W50" s="138">
        <f t="shared" si="5"/>
        <v>0</v>
      </c>
      <c r="Y50" s="139">
        <f t="shared" si="41"/>
      </c>
      <c r="Z50" s="135">
        <f t="shared" si="36"/>
        <v>2</v>
      </c>
      <c r="AA50" s="135">
        <f t="shared" si="37"/>
        <v>0</v>
      </c>
      <c r="AC50" s="135" t="str">
        <f t="shared" si="38"/>
        <v>+</v>
      </c>
      <c r="AD50" s="135" t="str">
        <f t="shared" si="39"/>
        <v>+</v>
      </c>
      <c r="AE50" s="135" t="str">
        <f t="shared" si="20"/>
        <v>+</v>
      </c>
      <c r="AF50" s="135" t="str">
        <f t="shared" si="40"/>
        <v>+</v>
      </c>
      <c r="AI50" s="19"/>
      <c r="AJ50" s="20"/>
      <c r="AK50" s="21" t="s">
        <v>75</v>
      </c>
      <c r="AM50" s="19"/>
      <c r="AN50" s="20"/>
      <c r="AO50" s="21"/>
    </row>
    <row r="51" spans="3:41" ht="32.25" thickBot="1">
      <c r="C51" s="17">
        <f t="shared" si="24"/>
        <v>35</v>
      </c>
      <c r="D51" s="115"/>
      <c r="E51" s="220" t="str">
        <f t="shared" si="33"/>
        <v>x</v>
      </c>
      <c r="F51" s="6" t="s">
        <v>313</v>
      </c>
      <c r="G51" s="19"/>
      <c r="H51" s="20"/>
      <c r="I51" s="21"/>
      <c r="J51" s="12"/>
      <c r="M51" s="50">
        <v>3</v>
      </c>
      <c r="N51" s="138">
        <v>0</v>
      </c>
      <c r="O51" s="138">
        <v>1</v>
      </c>
      <c r="P51" s="138">
        <v>2</v>
      </c>
      <c r="S51" s="136">
        <f t="shared" si="34"/>
      </c>
      <c r="T51" s="136">
        <f t="shared" si="34"/>
      </c>
      <c r="U51" s="136">
        <f t="shared" si="34"/>
      </c>
      <c r="V51" s="137">
        <f t="shared" si="35"/>
        <v>0</v>
      </c>
      <c r="W51" s="138">
        <f t="shared" si="5"/>
        <v>0</v>
      </c>
      <c r="Y51" s="139">
        <f t="shared" si="41"/>
      </c>
      <c r="Z51" s="135">
        <f t="shared" si="36"/>
        <v>2</v>
      </c>
      <c r="AA51" s="135">
        <f t="shared" si="37"/>
        <v>0</v>
      </c>
      <c r="AC51" s="135" t="str">
        <f t="shared" si="38"/>
        <v>+</v>
      </c>
      <c r="AD51" s="135" t="str">
        <f t="shared" si="39"/>
        <v>+</v>
      </c>
      <c r="AE51" s="135" t="str">
        <f t="shared" si="20"/>
        <v>+</v>
      </c>
      <c r="AF51" s="135" t="str">
        <f t="shared" si="40"/>
        <v>+</v>
      </c>
      <c r="AI51" s="19"/>
      <c r="AJ51" s="20"/>
      <c r="AK51" s="21" t="s">
        <v>75</v>
      </c>
      <c r="AM51" s="19"/>
      <c r="AN51" s="20"/>
      <c r="AO51" s="21"/>
    </row>
    <row r="52" spans="3:41" ht="48" thickBot="1">
      <c r="C52" s="17">
        <f t="shared" si="24"/>
        <v>36</v>
      </c>
      <c r="D52" s="115"/>
      <c r="E52" s="220" t="str">
        <f>IF(F52=AF52,L52,"x")</f>
        <v>x</v>
      </c>
      <c r="F52" s="6" t="s">
        <v>305</v>
      </c>
      <c r="G52" s="19"/>
      <c r="H52" s="20"/>
      <c r="I52" s="21"/>
      <c r="J52" s="12"/>
      <c r="M52" s="50">
        <v>2</v>
      </c>
      <c r="N52" s="138">
        <v>-2</v>
      </c>
      <c r="O52" s="138">
        <v>0</v>
      </c>
      <c r="P52" s="138">
        <v>0</v>
      </c>
      <c r="S52" s="136">
        <f>IF(G52="","",N52)</f>
      </c>
      <c r="T52" s="136">
        <f>IF(H52="","",O52)</f>
      </c>
      <c r="U52" s="136">
        <f>IF(I52="","",P52)</f>
      </c>
      <c r="V52" s="137">
        <f>SUM(S52:U52)</f>
        <v>0</v>
      </c>
      <c r="W52" s="138">
        <f t="shared" si="5"/>
        <v>0</v>
      </c>
      <c r="Y52" s="139">
        <f t="shared" si="41"/>
      </c>
      <c r="Z52" s="135">
        <f t="shared" si="36"/>
        <v>2</v>
      </c>
      <c r="AA52" s="135">
        <f>COUNTIF(G52:I52,"x")</f>
        <v>0</v>
      </c>
      <c r="AC52" s="135" t="str">
        <f>IF(Y52=Z52,F52,"+")</f>
        <v>+</v>
      </c>
      <c r="AD52" s="135" t="str">
        <f>IF(Y52&lt;Z52,F52,"+")</f>
        <v>+</v>
      </c>
      <c r="AE52" s="135" t="str">
        <f>IF(AND(Y52=Z52+1,W52=V52),F52,"+")</f>
        <v>+</v>
      </c>
      <c r="AF52" s="135" t="str">
        <f>IF(W52&lt;&gt;V52,F52,"+")</f>
        <v>+</v>
      </c>
      <c r="AI52" s="19" t="s">
        <v>75</v>
      </c>
      <c r="AJ52" s="20"/>
      <c r="AK52" s="21"/>
      <c r="AM52" s="19"/>
      <c r="AN52" s="20"/>
      <c r="AO52" s="21"/>
    </row>
    <row r="53" spans="3:41" ht="32.25" thickBot="1">
      <c r="C53" s="17">
        <f t="shared" si="24"/>
        <v>37</v>
      </c>
      <c r="D53" s="115"/>
      <c r="E53" s="220" t="str">
        <f t="shared" si="33"/>
        <v>x</v>
      </c>
      <c r="F53" s="6" t="s">
        <v>306</v>
      </c>
      <c r="G53" s="19"/>
      <c r="H53" s="20"/>
      <c r="I53" s="21"/>
      <c r="J53" s="12"/>
      <c r="M53" s="50">
        <v>2</v>
      </c>
      <c r="N53" s="138">
        <v>-2</v>
      </c>
      <c r="O53" s="138">
        <v>0</v>
      </c>
      <c r="P53" s="138">
        <v>0</v>
      </c>
      <c r="S53" s="136">
        <f t="shared" si="34"/>
      </c>
      <c r="T53" s="136">
        <f t="shared" si="34"/>
      </c>
      <c r="U53" s="136">
        <f t="shared" si="34"/>
      </c>
      <c r="V53" s="137">
        <f t="shared" si="35"/>
        <v>0</v>
      </c>
      <c r="W53" s="138">
        <f t="shared" si="5"/>
        <v>0</v>
      </c>
      <c r="Y53" s="139">
        <f t="shared" si="41"/>
      </c>
      <c r="Z53" s="135">
        <f t="shared" si="36"/>
        <v>2</v>
      </c>
      <c r="AA53" s="135">
        <f t="shared" si="37"/>
        <v>0</v>
      </c>
      <c r="AC53" s="135" t="str">
        <f t="shared" si="38"/>
        <v>+</v>
      </c>
      <c r="AD53" s="135" t="str">
        <f t="shared" si="39"/>
        <v>+</v>
      </c>
      <c r="AE53" s="135" t="str">
        <f t="shared" si="20"/>
        <v>+</v>
      </c>
      <c r="AF53" s="135" t="str">
        <f t="shared" si="40"/>
        <v>+</v>
      </c>
      <c r="AI53" s="19"/>
      <c r="AJ53" s="20"/>
      <c r="AK53" s="21" t="s">
        <v>75</v>
      </c>
      <c r="AM53" s="19"/>
      <c r="AN53" s="20"/>
      <c r="AO53" s="21"/>
    </row>
    <row r="54" spans="3:41" ht="32.25" thickBot="1">
      <c r="C54" s="17">
        <f t="shared" si="24"/>
        <v>38</v>
      </c>
      <c r="D54" s="115"/>
      <c r="E54" s="220" t="str">
        <f t="shared" si="33"/>
        <v>x</v>
      </c>
      <c r="F54" s="6" t="s">
        <v>307</v>
      </c>
      <c r="G54" s="19"/>
      <c r="H54" s="20"/>
      <c r="I54" s="21"/>
      <c r="J54" s="12"/>
      <c r="M54" s="50">
        <v>3</v>
      </c>
      <c r="N54" s="138">
        <v>0</v>
      </c>
      <c r="O54" s="138">
        <v>1</v>
      </c>
      <c r="P54" s="138">
        <v>2</v>
      </c>
      <c r="S54" s="136">
        <f t="shared" si="34"/>
      </c>
      <c r="T54" s="136">
        <f t="shared" si="34"/>
      </c>
      <c r="U54" s="136">
        <f t="shared" si="34"/>
      </c>
      <c r="V54" s="137">
        <f t="shared" si="35"/>
        <v>0</v>
      </c>
      <c r="W54" s="138">
        <f t="shared" si="5"/>
        <v>0</v>
      </c>
      <c r="Y54" s="139">
        <f t="shared" si="41"/>
      </c>
      <c r="Z54" s="135">
        <f t="shared" si="36"/>
        <v>2</v>
      </c>
      <c r="AA54" s="135">
        <f t="shared" si="37"/>
        <v>0</v>
      </c>
      <c r="AC54" s="135" t="str">
        <f t="shared" si="38"/>
        <v>+</v>
      </c>
      <c r="AD54" s="135" t="str">
        <f t="shared" si="39"/>
        <v>+</v>
      </c>
      <c r="AE54" s="135" t="str">
        <f t="shared" si="20"/>
        <v>+</v>
      </c>
      <c r="AF54" s="135" t="str">
        <f t="shared" si="40"/>
        <v>+</v>
      </c>
      <c r="AI54" s="19"/>
      <c r="AJ54" s="20" t="s">
        <v>75</v>
      </c>
      <c r="AK54" s="21"/>
      <c r="AM54" s="19"/>
      <c r="AN54" s="20"/>
      <c r="AO54" s="21"/>
    </row>
    <row r="55" spans="3:41" ht="32.25" thickBot="1">
      <c r="C55" s="17">
        <f t="shared" si="24"/>
        <v>39</v>
      </c>
      <c r="D55" s="115"/>
      <c r="E55" s="220" t="str">
        <f t="shared" si="33"/>
        <v>x</v>
      </c>
      <c r="F55" s="6" t="s">
        <v>308</v>
      </c>
      <c r="G55" s="19"/>
      <c r="H55" s="20"/>
      <c r="I55" s="21"/>
      <c r="J55" s="12"/>
      <c r="M55" s="50">
        <v>4</v>
      </c>
      <c r="N55" s="138">
        <v>0</v>
      </c>
      <c r="O55" s="138">
        <v>3</v>
      </c>
      <c r="P55" s="138">
        <v>6</v>
      </c>
      <c r="S55" s="136">
        <f t="shared" si="34"/>
      </c>
      <c r="T55" s="136">
        <f t="shared" si="34"/>
      </c>
      <c r="U55" s="136">
        <f t="shared" si="34"/>
      </c>
      <c r="V55" s="137">
        <f t="shared" si="35"/>
        <v>0</v>
      </c>
      <c r="W55" s="138">
        <f t="shared" si="5"/>
        <v>0</v>
      </c>
      <c r="Y55" s="139">
        <f t="shared" si="41"/>
      </c>
      <c r="Z55" s="135">
        <f t="shared" si="36"/>
        <v>2</v>
      </c>
      <c r="AA55" s="135">
        <f t="shared" si="37"/>
        <v>0</v>
      </c>
      <c r="AC55" s="135" t="str">
        <f t="shared" si="38"/>
        <v>+</v>
      </c>
      <c r="AD55" s="135" t="str">
        <f t="shared" si="39"/>
        <v>+</v>
      </c>
      <c r="AE55" s="135" t="str">
        <f t="shared" si="20"/>
        <v>+</v>
      </c>
      <c r="AF55" s="135" t="str">
        <f t="shared" si="40"/>
        <v>+</v>
      </c>
      <c r="AI55" s="19" t="s">
        <v>75</v>
      </c>
      <c r="AJ55" s="20"/>
      <c r="AK55" s="21"/>
      <c r="AM55" s="19"/>
      <c r="AN55" s="20"/>
      <c r="AO55" s="21"/>
    </row>
    <row r="56" spans="3:41" ht="32.25" thickBot="1">
      <c r="C56" s="17">
        <f t="shared" si="24"/>
        <v>40</v>
      </c>
      <c r="D56" s="115"/>
      <c r="E56" s="220" t="str">
        <f t="shared" si="33"/>
        <v>x</v>
      </c>
      <c r="F56" s="6" t="s">
        <v>292</v>
      </c>
      <c r="G56" s="19"/>
      <c r="H56" s="20"/>
      <c r="I56" s="21"/>
      <c r="J56" s="12"/>
      <c r="M56" s="50">
        <v>4</v>
      </c>
      <c r="N56" s="138">
        <v>0</v>
      </c>
      <c r="O56" s="138">
        <v>3</v>
      </c>
      <c r="P56" s="138">
        <v>6</v>
      </c>
      <c r="S56" s="136">
        <f t="shared" si="34"/>
      </c>
      <c r="T56" s="136">
        <f t="shared" si="34"/>
      </c>
      <c r="U56" s="136">
        <f t="shared" si="34"/>
      </c>
      <c r="V56" s="137">
        <f t="shared" si="35"/>
        <v>0</v>
      </c>
      <c r="W56" s="138">
        <f t="shared" si="5"/>
        <v>0</v>
      </c>
      <c r="Y56" s="139">
        <f t="shared" si="41"/>
      </c>
      <c r="Z56" s="135">
        <f t="shared" si="36"/>
        <v>2</v>
      </c>
      <c r="AA56" s="135">
        <f t="shared" si="37"/>
        <v>0</v>
      </c>
      <c r="AC56" s="135" t="str">
        <f t="shared" si="38"/>
        <v>+</v>
      </c>
      <c r="AD56" s="135" t="str">
        <f t="shared" si="39"/>
        <v>+</v>
      </c>
      <c r="AE56" s="135" t="str">
        <f t="shared" si="20"/>
        <v>+</v>
      </c>
      <c r="AF56" s="135" t="str">
        <f t="shared" si="40"/>
        <v>+</v>
      </c>
      <c r="AI56" s="19" t="s">
        <v>75</v>
      </c>
      <c r="AJ56" s="20"/>
      <c r="AK56" s="21"/>
      <c r="AM56" s="19"/>
      <c r="AN56" s="20"/>
      <c r="AO56" s="21"/>
    </row>
    <row r="57" spans="3:41" s="25" customFormat="1" ht="16.5" thickBot="1">
      <c r="C57" s="17"/>
      <c r="D57" s="17"/>
      <c r="E57" s="17"/>
      <c r="F57" s="27"/>
      <c r="G57" s="226"/>
      <c r="H57" s="226"/>
      <c r="I57" s="226"/>
      <c r="J57" s="29"/>
      <c r="K57" s="23"/>
      <c r="L57" s="35"/>
      <c r="M57" s="151"/>
      <c r="N57" s="34"/>
      <c r="O57" s="34"/>
      <c r="P57" s="34"/>
      <c r="Q57" s="30"/>
      <c r="R57" s="31"/>
      <c r="S57" s="32"/>
      <c r="T57" s="32"/>
      <c r="U57" s="32"/>
      <c r="V57" s="33"/>
      <c r="W57" s="138">
        <f t="shared" si="5"/>
        <v>0</v>
      </c>
      <c r="X57" s="31"/>
      <c r="Y57" s="35"/>
      <c r="Z57" s="31"/>
      <c r="AA57" s="31"/>
      <c r="AB57" s="31"/>
      <c r="AC57" s="31"/>
      <c r="AD57" s="31"/>
      <c r="AE57" s="31"/>
      <c r="AF57" s="31"/>
      <c r="AI57" s="226"/>
      <c r="AJ57" s="226"/>
      <c r="AK57" s="226"/>
      <c r="AM57" s="226"/>
      <c r="AN57" s="226"/>
      <c r="AO57" s="226"/>
    </row>
    <row r="58" spans="3:41" ht="18.75" thickBot="1">
      <c r="C58" s="17"/>
      <c r="D58" s="36">
        <f>Z58</f>
        <v>0</v>
      </c>
      <c r="E58" s="18"/>
      <c r="F58" s="219" t="str">
        <f>'Kenmerken en uitgangspunten'!B17</f>
        <v>Leervraag arrangeren</v>
      </c>
      <c r="G58" s="223"/>
      <c r="H58" s="224"/>
      <c r="I58" s="225"/>
      <c r="J58" s="24"/>
      <c r="K58" s="147"/>
      <c r="L58" s="148"/>
      <c r="M58" s="148"/>
      <c r="N58" s="148">
        <v>0</v>
      </c>
      <c r="O58" s="148">
        <v>3</v>
      </c>
      <c r="P58" s="148">
        <v>8</v>
      </c>
      <c r="S58" s="136">
        <f>SUM(S59:U64)</f>
        <v>0</v>
      </c>
      <c r="T58" s="136">
        <v>6</v>
      </c>
      <c r="U58" s="136">
        <f>IF(ISBLANK(J58),"",P58)</f>
      </c>
      <c r="W58" s="138">
        <f t="shared" si="5"/>
        <v>0</v>
      </c>
      <c r="Y58" s="139">
        <f>IF(AA58=0,"",IF(H58&lt;&gt;"",IF(OR(M58=1,M58&gt;Z58),"",0),IF(AND(I58&lt;&gt;"",M58&gt;1),M58-1,IF(AND(AND(J58&lt;&gt;"",M58&lt;Z58),M58&gt;1),Z58,M58))))</f>
      </c>
      <c r="Z58" s="149">
        <f>IF(T58&lt;&gt;AA58,0,IF(S58&lt;0,1,IF(S58&lt;O58,2,IF(S58&lt;P58,3,4))))</f>
        <v>0</v>
      </c>
      <c r="AA58" s="135">
        <f>SUM(AA59:AA64)</f>
        <v>0</v>
      </c>
      <c r="AC58" s="135" t="str">
        <f>IF(Y58=Z58,G58,"+")</f>
        <v>+</v>
      </c>
      <c r="AD58" s="135" t="str">
        <f>IF(Y58=Z58-1,G58,"+")</f>
        <v>+</v>
      </c>
      <c r="AE58" s="135" t="str">
        <f>IF(AND(Y58=Z58+1,W58=V58),G58,"+")</f>
        <v>+</v>
      </c>
      <c r="AF58" s="135" t="str">
        <f>IF(W58&lt;&gt;V58,G58,"+")</f>
        <v>+</v>
      </c>
      <c r="AI58" s="223"/>
      <c r="AJ58" s="224"/>
      <c r="AK58" s="225"/>
      <c r="AM58" s="223"/>
      <c r="AN58" s="224"/>
      <c r="AO58" s="225"/>
    </row>
    <row r="59" spans="3:41" ht="32.25" thickBot="1">
      <c r="C59" s="17">
        <f>C56+1</f>
        <v>41</v>
      </c>
      <c r="D59" s="115"/>
      <c r="E59" s="220" t="str">
        <f aca="true" t="shared" si="42" ref="E59:E64">IF(F59=AF59,L59,"x")</f>
        <v>x</v>
      </c>
      <c r="F59" s="6" t="s">
        <v>401</v>
      </c>
      <c r="G59" s="19"/>
      <c r="H59" s="20"/>
      <c r="I59" s="21"/>
      <c r="J59" s="12"/>
      <c r="L59" s="139">
        <f>$C$50</f>
        <v>34</v>
      </c>
      <c r="M59" s="50">
        <v>2</v>
      </c>
      <c r="N59" s="138">
        <v>0</v>
      </c>
      <c r="O59" s="138">
        <v>0</v>
      </c>
      <c r="P59" s="138">
        <v>0</v>
      </c>
      <c r="S59" s="136">
        <f aca="true" t="shared" si="43" ref="S59:U64">IF(G59="","",N59)</f>
      </c>
      <c r="T59" s="136">
        <f t="shared" si="43"/>
      </c>
      <c r="U59" s="136">
        <f t="shared" si="43"/>
      </c>
      <c r="V59" s="137">
        <f aca="true" t="shared" si="44" ref="V59:V64">SUM(S59:U59)</f>
        <v>0</v>
      </c>
      <c r="W59" s="138">
        <f t="shared" si="5"/>
        <v>0</v>
      </c>
      <c r="Y59" s="139">
        <f aca="true" t="shared" si="45" ref="Y59:Y64">IF(AA59=0,"",IF(G59&lt;&gt;"",IF(OR(M59=1,M59&gt;Z59),"",0),IF(AND(H59&lt;&gt;"",M59&gt;1),M59-1,IF(AND(AND(I59&lt;&gt;"",M59&lt;Z59),M59&gt;1),Z59,M59))))</f>
      </c>
      <c r="Z59" s="135">
        <f aca="true" t="shared" si="46" ref="Z59:Z64">MAX(2,Z60)</f>
        <v>2</v>
      </c>
      <c r="AA59" s="135">
        <f>COUNTIF(G59:I59,"x")</f>
        <v>0</v>
      </c>
      <c r="AC59" s="135" t="str">
        <f>IF(Y59=Z59,F59,"+")</f>
        <v>+</v>
      </c>
      <c r="AD59" s="135" t="str">
        <f aca="true" t="shared" si="47" ref="AD59:AD64">IF(Y59&lt;Z59,F59,"+")</f>
        <v>+</v>
      </c>
      <c r="AE59" s="135" t="str">
        <f>IF(AND(Y59=Z59+1,W59=V59),F59,"+")</f>
        <v>+</v>
      </c>
      <c r="AF59" s="135" t="str">
        <f>IF(W59&lt;&gt;V59,F59,"+")</f>
        <v>+</v>
      </c>
      <c r="AI59" s="19"/>
      <c r="AJ59" s="20"/>
      <c r="AK59" s="21" t="s">
        <v>75</v>
      </c>
      <c r="AM59" s="19"/>
      <c r="AN59" s="20"/>
      <c r="AO59" s="21"/>
    </row>
    <row r="60" spans="3:41" ht="32.25" thickBot="1">
      <c r="C60" s="17">
        <f>C59+1</f>
        <v>42</v>
      </c>
      <c r="D60" s="115"/>
      <c r="E60" s="220" t="str">
        <f>IF(F60=AF60,L60,"x")</f>
        <v>x</v>
      </c>
      <c r="F60" s="6" t="s">
        <v>362</v>
      </c>
      <c r="G60" s="19"/>
      <c r="H60" s="20"/>
      <c r="I60" s="21"/>
      <c r="J60" s="12"/>
      <c r="M60" s="50">
        <v>2</v>
      </c>
      <c r="N60" s="138">
        <v>-2</v>
      </c>
      <c r="O60" s="138">
        <v>0</v>
      </c>
      <c r="P60" s="138">
        <v>0</v>
      </c>
      <c r="S60" s="136">
        <f>IF(G60="","",N60)</f>
      </c>
      <c r="T60" s="136">
        <f>IF(H60="","",O60)</f>
      </c>
      <c r="U60" s="136">
        <f>IF(I60="","",P60)</f>
      </c>
      <c r="V60" s="137">
        <f t="shared" si="44"/>
        <v>0</v>
      </c>
      <c r="W60" s="138">
        <f t="shared" si="5"/>
        <v>0</v>
      </c>
      <c r="Y60" s="139">
        <f t="shared" si="45"/>
      </c>
      <c r="Z60" s="135">
        <f t="shared" si="46"/>
        <v>2</v>
      </c>
      <c r="AA60" s="135">
        <f>COUNTIF(G60:I60,"x")</f>
        <v>0</v>
      </c>
      <c r="AC60" s="135" t="str">
        <f>IF(Y60=Z60,F60,"+")</f>
        <v>+</v>
      </c>
      <c r="AD60" s="135" t="str">
        <f t="shared" si="47"/>
        <v>+</v>
      </c>
      <c r="AE60" s="135" t="str">
        <f>IF(AND(Y60=Z60+1,W60=V60),F60,"+")</f>
        <v>+</v>
      </c>
      <c r="AF60" s="135" t="str">
        <f>IF(W60&lt;&gt;V60,F60,"+")</f>
        <v>+</v>
      </c>
      <c r="AI60" s="19"/>
      <c r="AJ60" s="20"/>
      <c r="AK60" s="21" t="s">
        <v>75</v>
      </c>
      <c r="AM60" s="19"/>
      <c r="AN60" s="20"/>
      <c r="AO60" s="21"/>
    </row>
    <row r="61" spans="3:41" ht="48" thickBot="1">
      <c r="C61" s="17">
        <f aca="true" t="shared" si="48" ref="C61:C123">C60+1</f>
        <v>43</v>
      </c>
      <c r="D61" s="115"/>
      <c r="E61" s="220" t="str">
        <f t="shared" si="42"/>
        <v>x</v>
      </c>
      <c r="F61" s="6" t="s">
        <v>312</v>
      </c>
      <c r="G61" s="19"/>
      <c r="H61" s="20"/>
      <c r="I61" s="21"/>
      <c r="J61" s="12"/>
      <c r="M61" s="50">
        <v>4</v>
      </c>
      <c r="N61" s="138">
        <v>0</v>
      </c>
      <c r="O61" s="138">
        <v>3</v>
      </c>
      <c r="P61" s="138">
        <v>6</v>
      </c>
      <c r="S61" s="136">
        <f t="shared" si="43"/>
      </c>
      <c r="T61" s="136">
        <f t="shared" si="43"/>
      </c>
      <c r="U61" s="136">
        <f t="shared" si="43"/>
      </c>
      <c r="V61" s="137">
        <f t="shared" si="44"/>
        <v>0</v>
      </c>
      <c r="W61" s="138">
        <f t="shared" si="5"/>
        <v>0</v>
      </c>
      <c r="Y61" s="139">
        <f t="shared" si="45"/>
      </c>
      <c r="Z61" s="135">
        <f t="shared" si="46"/>
        <v>2</v>
      </c>
      <c r="AA61" s="135">
        <f t="shared" si="17"/>
        <v>0</v>
      </c>
      <c r="AC61" s="135" t="str">
        <f aca="true" t="shared" si="49" ref="AC61:AC79">IF(Y61=Z61,F61,"+")</f>
        <v>+</v>
      </c>
      <c r="AD61" s="135" t="str">
        <f t="shared" si="47"/>
        <v>+</v>
      </c>
      <c r="AE61" s="135" t="str">
        <f aca="true" t="shared" si="50" ref="AE61:AE79">IF(AND(Y61=Z61+1,W61=V61),F61,"+")</f>
        <v>+</v>
      </c>
      <c r="AF61" s="135" t="str">
        <f aca="true" t="shared" si="51" ref="AF61:AF79">IF(W61&lt;&gt;V61,F61,"+")</f>
        <v>+</v>
      </c>
      <c r="AI61" s="19" t="s">
        <v>75</v>
      </c>
      <c r="AJ61" s="20"/>
      <c r="AK61" s="21"/>
      <c r="AM61" s="19"/>
      <c r="AN61" s="20"/>
      <c r="AO61" s="21"/>
    </row>
    <row r="62" spans="3:41" ht="32.25" thickBot="1">
      <c r="C62" s="17">
        <f t="shared" si="48"/>
        <v>44</v>
      </c>
      <c r="D62" s="115"/>
      <c r="E62" s="220" t="str">
        <f>IF(F62=AF62,L62,"x")</f>
        <v>x</v>
      </c>
      <c r="F62" s="6" t="s">
        <v>314</v>
      </c>
      <c r="G62" s="19"/>
      <c r="H62" s="20"/>
      <c r="I62" s="21"/>
      <c r="J62" s="12"/>
      <c r="L62" s="139">
        <f>$C$12</f>
        <v>4</v>
      </c>
      <c r="M62" s="50">
        <v>3</v>
      </c>
      <c r="N62" s="138">
        <v>0</v>
      </c>
      <c r="O62" s="138">
        <v>1</v>
      </c>
      <c r="P62" s="138">
        <v>2</v>
      </c>
      <c r="S62" s="136">
        <f>IF(G62="","",N62)</f>
      </c>
      <c r="T62" s="136">
        <f>IF(H62="","",O62)</f>
      </c>
      <c r="U62" s="136">
        <f>IF(I62="","",P62)</f>
      </c>
      <c r="V62" s="137">
        <f t="shared" si="44"/>
        <v>0</v>
      </c>
      <c r="W62" s="138">
        <f t="shared" si="5"/>
        <v>0</v>
      </c>
      <c r="Y62" s="139">
        <f t="shared" si="45"/>
      </c>
      <c r="Z62" s="135">
        <f t="shared" si="46"/>
        <v>2</v>
      </c>
      <c r="AA62" s="135">
        <f>COUNTIF(G62:I62,"x")</f>
        <v>0</v>
      </c>
      <c r="AC62" s="135" t="str">
        <f>IF(Y62=Z62,F62,"+")</f>
        <v>+</v>
      </c>
      <c r="AD62" s="135" t="str">
        <f t="shared" si="47"/>
        <v>+</v>
      </c>
      <c r="AE62" s="135" t="str">
        <f>IF(AND(Y62=Z62+1,W62=V62),F62,"+")</f>
        <v>+</v>
      </c>
      <c r="AF62" s="135" t="str">
        <f>IF(W62&lt;&gt;V62,F62,"+")</f>
        <v>+</v>
      </c>
      <c r="AI62" s="19"/>
      <c r="AJ62" s="20" t="s">
        <v>75</v>
      </c>
      <c r="AK62" s="21"/>
      <c r="AM62" s="19"/>
      <c r="AN62" s="20"/>
      <c r="AO62" s="21"/>
    </row>
    <row r="63" spans="3:41" ht="32.25" thickBot="1">
      <c r="C63" s="17">
        <f t="shared" si="48"/>
        <v>45</v>
      </c>
      <c r="D63" s="115"/>
      <c r="E63" s="220" t="str">
        <f t="shared" si="42"/>
        <v>x</v>
      </c>
      <c r="F63" s="6" t="s">
        <v>309</v>
      </c>
      <c r="G63" s="19"/>
      <c r="H63" s="20"/>
      <c r="I63" s="21"/>
      <c r="J63" s="12"/>
      <c r="M63" s="50">
        <v>3</v>
      </c>
      <c r="N63" s="138">
        <v>0</v>
      </c>
      <c r="O63" s="138">
        <v>1</v>
      </c>
      <c r="P63" s="138">
        <v>2</v>
      </c>
      <c r="S63" s="136">
        <f t="shared" si="43"/>
      </c>
      <c r="T63" s="136">
        <f t="shared" si="43"/>
      </c>
      <c r="U63" s="136">
        <f t="shared" si="43"/>
      </c>
      <c r="V63" s="137">
        <f t="shared" si="44"/>
        <v>0</v>
      </c>
      <c r="W63" s="138">
        <f t="shared" si="5"/>
        <v>0</v>
      </c>
      <c r="Y63" s="139">
        <f t="shared" si="45"/>
      </c>
      <c r="Z63" s="135">
        <f t="shared" si="46"/>
        <v>2</v>
      </c>
      <c r="AA63" s="135">
        <f t="shared" si="17"/>
        <v>0</v>
      </c>
      <c r="AC63" s="135" t="str">
        <f t="shared" si="49"/>
        <v>+</v>
      </c>
      <c r="AD63" s="135" t="str">
        <f t="shared" si="47"/>
        <v>+</v>
      </c>
      <c r="AE63" s="135" t="str">
        <f t="shared" si="50"/>
        <v>+</v>
      </c>
      <c r="AF63" s="135" t="str">
        <f t="shared" si="51"/>
        <v>+</v>
      </c>
      <c r="AI63" s="19" t="s">
        <v>75</v>
      </c>
      <c r="AJ63" s="20"/>
      <c r="AK63" s="21"/>
      <c r="AM63" s="19"/>
      <c r="AN63" s="20"/>
      <c r="AO63" s="21"/>
    </row>
    <row r="64" spans="3:41" ht="32.25" thickBot="1">
      <c r="C64" s="17">
        <f t="shared" si="48"/>
        <v>46</v>
      </c>
      <c r="D64" s="115"/>
      <c r="E64" s="220" t="str">
        <f t="shared" si="42"/>
        <v>x</v>
      </c>
      <c r="F64" s="6" t="s">
        <v>310</v>
      </c>
      <c r="G64" s="19"/>
      <c r="H64" s="20"/>
      <c r="I64" s="21"/>
      <c r="J64" s="12"/>
      <c r="M64" s="50">
        <v>2</v>
      </c>
      <c r="N64" s="138">
        <v>0</v>
      </c>
      <c r="O64" s="138">
        <v>0</v>
      </c>
      <c r="P64" s="138">
        <v>0</v>
      </c>
      <c r="S64" s="136">
        <f t="shared" si="43"/>
      </c>
      <c r="T64" s="136">
        <f t="shared" si="43"/>
      </c>
      <c r="U64" s="136">
        <f t="shared" si="43"/>
      </c>
      <c r="V64" s="137">
        <f t="shared" si="44"/>
        <v>0</v>
      </c>
      <c r="W64" s="138">
        <f t="shared" si="5"/>
        <v>0</v>
      </c>
      <c r="Y64" s="139">
        <f t="shared" si="45"/>
      </c>
      <c r="Z64" s="135">
        <f t="shared" si="46"/>
        <v>2</v>
      </c>
      <c r="AA64" s="135">
        <f t="shared" si="17"/>
        <v>0</v>
      </c>
      <c r="AC64" s="135" t="str">
        <f t="shared" si="49"/>
        <v>+</v>
      </c>
      <c r="AD64" s="135" t="str">
        <f t="shared" si="47"/>
        <v>+</v>
      </c>
      <c r="AE64" s="135" t="str">
        <f t="shared" si="50"/>
        <v>+</v>
      </c>
      <c r="AF64" s="135" t="str">
        <f t="shared" si="51"/>
        <v>+</v>
      </c>
      <c r="AI64" s="19"/>
      <c r="AJ64" s="20"/>
      <c r="AK64" s="21" t="s">
        <v>75</v>
      </c>
      <c r="AM64" s="19"/>
      <c r="AN64" s="20"/>
      <c r="AO64" s="21"/>
    </row>
    <row r="65" spans="3:41" s="25" customFormat="1" ht="16.5" thickBot="1">
      <c r="C65" s="17"/>
      <c r="D65" s="17"/>
      <c r="E65" s="17"/>
      <c r="F65" s="27"/>
      <c r="G65" s="226"/>
      <c r="H65" s="226"/>
      <c r="I65" s="226"/>
      <c r="J65" s="29"/>
      <c r="K65" s="23"/>
      <c r="L65" s="35"/>
      <c r="M65" s="151"/>
      <c r="N65" s="34"/>
      <c r="O65" s="34"/>
      <c r="P65" s="34"/>
      <c r="Q65" s="30"/>
      <c r="R65" s="31"/>
      <c r="S65" s="32"/>
      <c r="T65" s="32"/>
      <c r="U65" s="32"/>
      <c r="V65" s="33"/>
      <c r="W65" s="138">
        <f t="shared" si="5"/>
        <v>0</v>
      </c>
      <c r="X65" s="31"/>
      <c r="Y65" s="35"/>
      <c r="Z65" s="31"/>
      <c r="AA65" s="31"/>
      <c r="AB65" s="31"/>
      <c r="AC65" s="31"/>
      <c r="AD65" s="31"/>
      <c r="AE65" s="31"/>
      <c r="AF65" s="31"/>
      <c r="AI65" s="226"/>
      <c r="AJ65" s="226"/>
      <c r="AK65" s="226"/>
      <c r="AM65" s="226"/>
      <c r="AN65" s="226"/>
      <c r="AO65" s="226"/>
    </row>
    <row r="66" spans="3:41" ht="18.75" thickBot="1">
      <c r="C66" s="17"/>
      <c r="D66" s="36">
        <f>Z66</f>
        <v>0</v>
      </c>
      <c r="E66" s="18"/>
      <c r="F66" s="219" t="str">
        <f>'Kenmerken en uitgangspunten'!B19</f>
        <v>Plannen en roosteren</v>
      </c>
      <c r="G66" s="223"/>
      <c r="H66" s="224"/>
      <c r="I66" s="225"/>
      <c r="J66" s="24"/>
      <c r="K66" s="147"/>
      <c r="L66" s="148"/>
      <c r="M66" s="148"/>
      <c r="N66" s="148">
        <v>0</v>
      </c>
      <c r="O66" s="148">
        <v>5</v>
      </c>
      <c r="P66" s="148">
        <v>15</v>
      </c>
      <c r="S66" s="136">
        <f>SUM(S67:U79)</f>
        <v>0</v>
      </c>
      <c r="T66" s="136">
        <v>13</v>
      </c>
      <c r="U66" s="136">
        <f>IF(ISBLANK(J66),"",P66)</f>
      </c>
      <c r="W66" s="138">
        <f t="shared" si="5"/>
        <v>0</v>
      </c>
      <c r="Y66" s="139">
        <f>IF(AA66=0,"",IF(H66&lt;&gt;"",IF(OR(M66=1,M66&gt;Z66),"",0),IF(AND(I66&lt;&gt;"",M66&gt;1),M66-1,IF(AND(AND(J66&lt;&gt;"",M66&lt;Z66),M66&gt;1),Z66,M66))))</f>
      </c>
      <c r="Z66" s="149">
        <f>IF(T66&lt;&gt;AA66,0,IF(S66&lt;0,1,IF(S66&lt;O66,2,IF(S66&lt;P66,3,4))))</f>
        <v>0</v>
      </c>
      <c r="AA66" s="135">
        <f>SUM(AA67:AA79)</f>
        <v>0</v>
      </c>
      <c r="AC66" s="135" t="str">
        <f>IF(Y66=Z66,G66,"+")</f>
        <v>+</v>
      </c>
      <c r="AD66" s="135" t="str">
        <f>IF(Y66=Z66-1,G66,"+")</f>
        <v>+</v>
      </c>
      <c r="AE66" s="135" t="str">
        <f>IF(AND(Y66=Z66+1,W66=V66),G66,"+")</f>
        <v>+</v>
      </c>
      <c r="AF66" s="135" t="str">
        <f>IF(W66&lt;&gt;V66,G66,"+")</f>
        <v>+</v>
      </c>
      <c r="AI66" s="223"/>
      <c r="AJ66" s="224"/>
      <c r="AK66" s="225"/>
      <c r="AM66" s="223"/>
      <c r="AN66" s="224"/>
      <c r="AO66" s="225"/>
    </row>
    <row r="67" spans="3:41" ht="32.25" thickBot="1">
      <c r="C67" s="17">
        <f>C64+1</f>
        <v>47</v>
      </c>
      <c r="D67" s="115"/>
      <c r="E67" s="220" t="str">
        <f aca="true" t="shared" si="52" ref="E67:E79">IF(F67=AF67,L67,"x")</f>
        <v>x</v>
      </c>
      <c r="F67" s="6" t="s">
        <v>103</v>
      </c>
      <c r="G67" s="19"/>
      <c r="H67" s="116"/>
      <c r="I67" s="21"/>
      <c r="J67" s="12"/>
      <c r="M67" s="50">
        <v>1</v>
      </c>
      <c r="N67" s="138">
        <v>0</v>
      </c>
      <c r="O67" s="138">
        <v>-2</v>
      </c>
      <c r="P67" s="138">
        <v>-2</v>
      </c>
      <c r="S67" s="136">
        <f aca="true" t="shared" si="53" ref="S67:U79">IF(G67="","",N67)</f>
      </c>
      <c r="T67" s="136">
        <f t="shared" si="53"/>
      </c>
      <c r="U67" s="136">
        <f t="shared" si="53"/>
      </c>
      <c r="V67" s="137">
        <f aca="true" t="shared" si="54" ref="V67:V79">SUM(S67:U67)</f>
        <v>0</v>
      </c>
      <c r="W67" s="138">
        <f t="shared" si="5"/>
        <v>0</v>
      </c>
      <c r="Y67" s="139">
        <f>IF(AA67=0,"",IF(G67&lt;&gt;"",IF(OR(M67=1,M67&gt;Z67),"",0),IF(AND(H67&lt;&gt;"",M67&gt;1),M67-1,IF(AND(AND(I67&lt;&gt;"",M67&lt;Z67),M67&gt;1),Z67,M67))))</f>
      </c>
      <c r="Z67" s="135">
        <f>MAX(2,Z66)</f>
        <v>2</v>
      </c>
      <c r="AA67" s="135">
        <f aca="true" t="shared" si="55" ref="AA67:AA105">COUNTIF(G67:I67,"x")</f>
        <v>0</v>
      </c>
      <c r="AC67" s="135" t="str">
        <f t="shared" si="49"/>
        <v>+</v>
      </c>
      <c r="AD67" s="135" t="str">
        <f aca="true" t="shared" si="56" ref="AD67:AD79">IF(Y67&lt;Z67,F67,"+")</f>
        <v>+</v>
      </c>
      <c r="AE67" s="135" t="str">
        <f t="shared" si="50"/>
        <v>+</v>
      </c>
      <c r="AF67" s="135" t="str">
        <f t="shared" si="51"/>
        <v>+</v>
      </c>
      <c r="AI67" s="19" t="s">
        <v>75</v>
      </c>
      <c r="AJ67" s="116"/>
      <c r="AK67" s="21"/>
      <c r="AM67" s="19"/>
      <c r="AN67" s="116"/>
      <c r="AO67" s="21"/>
    </row>
    <row r="68" spans="3:41" ht="32.25" thickBot="1">
      <c r="C68" s="17">
        <f t="shared" si="48"/>
        <v>48</v>
      </c>
      <c r="D68" s="115"/>
      <c r="E68" s="220" t="str">
        <f t="shared" si="52"/>
        <v>x</v>
      </c>
      <c r="F68" s="6" t="s">
        <v>316</v>
      </c>
      <c r="G68" s="19"/>
      <c r="H68" s="20"/>
      <c r="I68" s="21"/>
      <c r="J68" s="12"/>
      <c r="M68" s="50">
        <v>3</v>
      </c>
      <c r="N68" s="138">
        <v>0</v>
      </c>
      <c r="O68" s="138">
        <v>1</v>
      </c>
      <c r="P68" s="138">
        <v>2</v>
      </c>
      <c r="S68" s="136">
        <f t="shared" si="53"/>
      </c>
      <c r="T68" s="136">
        <f t="shared" si="53"/>
      </c>
      <c r="U68" s="136">
        <f t="shared" si="53"/>
      </c>
      <c r="V68" s="137">
        <f t="shared" si="54"/>
        <v>0</v>
      </c>
      <c r="W68" s="138">
        <f t="shared" si="5"/>
        <v>0</v>
      </c>
      <c r="Y68" s="139">
        <f aca="true" t="shared" si="57" ref="Y68:Y78">IF(AA68=0,"",IF(G68&lt;&gt;"",IF(OR(M68=1,M68&gt;Z68),"",0),IF(AND(H68&lt;&gt;"",M68&gt;1),M68-1,IF(AND(AND(I68&lt;&gt;"",M68&lt;Z68),M68&gt;1),Z68,M68))))</f>
      </c>
      <c r="Z68" s="135">
        <f aca="true" t="shared" si="58" ref="Z68:Z78">MAX(2,Z67)</f>
        <v>2</v>
      </c>
      <c r="AA68" s="135">
        <f t="shared" si="55"/>
        <v>0</v>
      </c>
      <c r="AC68" s="135" t="str">
        <f t="shared" si="49"/>
        <v>+</v>
      </c>
      <c r="AD68" s="135" t="str">
        <f t="shared" si="56"/>
        <v>+</v>
      </c>
      <c r="AE68" s="135" t="str">
        <f t="shared" si="50"/>
        <v>+</v>
      </c>
      <c r="AF68" s="135" t="str">
        <f t="shared" si="51"/>
        <v>+</v>
      </c>
      <c r="AI68" s="19"/>
      <c r="AJ68" s="20"/>
      <c r="AK68" s="21" t="s">
        <v>75</v>
      </c>
      <c r="AM68" s="19"/>
      <c r="AN68" s="20"/>
      <c r="AO68" s="21"/>
    </row>
    <row r="69" spans="3:41" ht="32.25" thickBot="1">
      <c r="C69" s="17">
        <f t="shared" si="48"/>
        <v>49</v>
      </c>
      <c r="D69" s="115"/>
      <c r="E69" s="220" t="str">
        <f t="shared" si="52"/>
        <v>x</v>
      </c>
      <c r="F69" s="6" t="s">
        <v>315</v>
      </c>
      <c r="G69" s="19"/>
      <c r="H69" s="20"/>
      <c r="I69" s="21"/>
      <c r="J69" s="12"/>
      <c r="M69" s="50">
        <v>2</v>
      </c>
      <c r="N69" s="138">
        <v>-2</v>
      </c>
      <c r="O69" s="138">
        <v>0</v>
      </c>
      <c r="P69" s="138">
        <v>0</v>
      </c>
      <c r="S69" s="136">
        <f t="shared" si="53"/>
      </c>
      <c r="T69" s="136">
        <f t="shared" si="53"/>
      </c>
      <c r="U69" s="136">
        <f t="shared" si="53"/>
      </c>
      <c r="V69" s="137">
        <f t="shared" si="54"/>
        <v>0</v>
      </c>
      <c r="W69" s="138">
        <f t="shared" si="5"/>
        <v>0</v>
      </c>
      <c r="Y69" s="139">
        <f t="shared" si="57"/>
      </c>
      <c r="Z69" s="135">
        <f t="shared" si="58"/>
        <v>2</v>
      </c>
      <c r="AA69" s="135">
        <f t="shared" si="55"/>
        <v>0</v>
      </c>
      <c r="AC69" s="135" t="str">
        <f t="shared" si="49"/>
        <v>+</v>
      </c>
      <c r="AD69" s="135" t="str">
        <f t="shared" si="56"/>
        <v>+</v>
      </c>
      <c r="AE69" s="135" t="str">
        <f t="shared" si="50"/>
        <v>+</v>
      </c>
      <c r="AF69" s="135" t="str">
        <f t="shared" si="51"/>
        <v>+</v>
      </c>
      <c r="AI69" s="19"/>
      <c r="AJ69" s="20"/>
      <c r="AK69" s="21" t="s">
        <v>75</v>
      </c>
      <c r="AM69" s="19"/>
      <c r="AN69" s="20"/>
      <c r="AO69" s="21"/>
    </row>
    <row r="70" spans="3:41" ht="16.5" thickBot="1">
      <c r="C70" s="17">
        <f t="shared" si="48"/>
        <v>50</v>
      </c>
      <c r="D70" s="115"/>
      <c r="E70" s="220" t="str">
        <f>IF(F70=AF70,L70,"x")</f>
        <v>x</v>
      </c>
      <c r="F70" s="6" t="s">
        <v>281</v>
      </c>
      <c r="G70" s="19"/>
      <c r="H70" s="20"/>
      <c r="I70" s="21"/>
      <c r="J70" s="12"/>
      <c r="M70" s="50">
        <v>2</v>
      </c>
      <c r="N70" s="138">
        <v>-2</v>
      </c>
      <c r="O70" s="138">
        <v>0</v>
      </c>
      <c r="P70" s="138">
        <v>0</v>
      </c>
      <c r="S70" s="136">
        <f>IF(G70="","",N70)</f>
      </c>
      <c r="T70" s="136">
        <f>IF(H70="","",O70)</f>
      </c>
      <c r="U70" s="136">
        <f>IF(I70="","",P70)</f>
      </c>
      <c r="V70" s="137">
        <f>SUM(S70:U70)</f>
        <v>0</v>
      </c>
      <c r="W70" s="138">
        <f t="shared" si="5"/>
        <v>0</v>
      </c>
      <c r="Y70" s="139">
        <f t="shared" si="57"/>
      </c>
      <c r="Z70" s="135">
        <f t="shared" si="58"/>
        <v>2</v>
      </c>
      <c r="AA70" s="135">
        <f>COUNTIF(G70:I70,"x")</f>
        <v>0</v>
      </c>
      <c r="AC70" s="135" t="str">
        <f>IF(Y70=Z70,F70,"+")</f>
        <v>+</v>
      </c>
      <c r="AD70" s="135" t="str">
        <f>IF(Y70&lt;Z70,F70,"+")</f>
        <v>+</v>
      </c>
      <c r="AE70" s="135" t="str">
        <f>IF(AND(Y70=Z70+1,W70=V70),F70,"+")</f>
        <v>+</v>
      </c>
      <c r="AF70" s="135" t="str">
        <f>IF(W70&lt;&gt;V70,F70,"+")</f>
        <v>+</v>
      </c>
      <c r="AI70" s="19"/>
      <c r="AJ70" s="20"/>
      <c r="AK70" s="21" t="s">
        <v>75</v>
      </c>
      <c r="AM70" s="19"/>
      <c r="AN70" s="20"/>
      <c r="AO70" s="21"/>
    </row>
    <row r="71" spans="3:41" ht="16.5" thickBot="1">
      <c r="C71" s="17">
        <f t="shared" si="48"/>
        <v>51</v>
      </c>
      <c r="D71" s="115"/>
      <c r="E71" s="220" t="str">
        <f t="shared" si="52"/>
        <v>x</v>
      </c>
      <c r="F71" s="6" t="s">
        <v>317</v>
      </c>
      <c r="G71" s="19"/>
      <c r="H71" s="116"/>
      <c r="I71" s="21"/>
      <c r="J71" s="12"/>
      <c r="M71" s="50">
        <v>1</v>
      </c>
      <c r="N71" s="138">
        <v>0</v>
      </c>
      <c r="O71" s="138">
        <v>-2</v>
      </c>
      <c r="P71" s="138">
        <v>-2</v>
      </c>
      <c r="S71" s="136">
        <f t="shared" si="53"/>
      </c>
      <c r="T71" s="136">
        <f t="shared" si="53"/>
      </c>
      <c r="U71" s="136">
        <f t="shared" si="53"/>
      </c>
      <c r="V71" s="137">
        <f t="shared" si="54"/>
        <v>0</v>
      </c>
      <c r="W71" s="138">
        <f t="shared" si="5"/>
        <v>0</v>
      </c>
      <c r="Y71" s="139">
        <f t="shared" si="57"/>
      </c>
      <c r="Z71" s="135">
        <f t="shared" si="58"/>
        <v>2</v>
      </c>
      <c r="AA71" s="135">
        <f t="shared" si="55"/>
        <v>0</v>
      </c>
      <c r="AC71" s="135" t="str">
        <f t="shared" si="49"/>
        <v>+</v>
      </c>
      <c r="AD71" s="135" t="str">
        <f t="shared" si="56"/>
        <v>+</v>
      </c>
      <c r="AE71" s="135" t="str">
        <f t="shared" si="50"/>
        <v>+</v>
      </c>
      <c r="AF71" s="135" t="str">
        <f t="shared" si="51"/>
        <v>+</v>
      </c>
      <c r="AI71" s="19" t="s">
        <v>75</v>
      </c>
      <c r="AJ71" s="116"/>
      <c r="AK71" s="21"/>
      <c r="AM71" s="19"/>
      <c r="AN71" s="116"/>
      <c r="AO71" s="21"/>
    </row>
    <row r="72" spans="3:41" ht="16.5" thickBot="1">
      <c r="C72" s="17">
        <f t="shared" si="48"/>
        <v>52</v>
      </c>
      <c r="D72" s="115"/>
      <c r="E72" s="220" t="str">
        <f t="shared" si="52"/>
        <v>x</v>
      </c>
      <c r="F72" s="6" t="s">
        <v>318</v>
      </c>
      <c r="G72" s="19"/>
      <c r="H72" s="20"/>
      <c r="I72" s="21"/>
      <c r="J72" s="12"/>
      <c r="M72" s="50">
        <v>2</v>
      </c>
      <c r="N72" s="138">
        <v>0</v>
      </c>
      <c r="O72" s="138">
        <v>0</v>
      </c>
      <c r="P72" s="138">
        <v>0</v>
      </c>
      <c r="S72" s="136">
        <f t="shared" si="53"/>
      </c>
      <c r="T72" s="136">
        <f t="shared" si="53"/>
      </c>
      <c r="U72" s="136">
        <f t="shared" si="53"/>
      </c>
      <c r="V72" s="137">
        <f t="shared" si="54"/>
        <v>0</v>
      </c>
      <c r="W72" s="138">
        <f t="shared" si="5"/>
        <v>0</v>
      </c>
      <c r="Y72" s="139">
        <f t="shared" si="57"/>
      </c>
      <c r="Z72" s="135">
        <f t="shared" si="58"/>
        <v>2</v>
      </c>
      <c r="AA72" s="135">
        <f t="shared" si="55"/>
        <v>0</v>
      </c>
      <c r="AC72" s="135" t="str">
        <f t="shared" si="49"/>
        <v>+</v>
      </c>
      <c r="AD72" s="135" t="str">
        <f t="shared" si="56"/>
        <v>+</v>
      </c>
      <c r="AE72" s="135" t="str">
        <f t="shared" si="50"/>
        <v>+</v>
      </c>
      <c r="AF72" s="135" t="str">
        <f t="shared" si="51"/>
        <v>+</v>
      </c>
      <c r="AI72" s="19"/>
      <c r="AJ72" s="20"/>
      <c r="AK72" s="21" t="s">
        <v>75</v>
      </c>
      <c r="AM72" s="19"/>
      <c r="AN72" s="20"/>
      <c r="AO72" s="21"/>
    </row>
    <row r="73" spans="3:41" ht="16.5" thickBot="1">
      <c r="C73" s="17">
        <f t="shared" si="48"/>
        <v>53</v>
      </c>
      <c r="D73" s="115"/>
      <c r="E73" s="220" t="str">
        <f t="shared" si="52"/>
        <v>x</v>
      </c>
      <c r="F73" s="6" t="s">
        <v>319</v>
      </c>
      <c r="G73" s="19"/>
      <c r="H73" s="20"/>
      <c r="I73" s="21"/>
      <c r="J73" s="12"/>
      <c r="M73" s="50">
        <v>3</v>
      </c>
      <c r="N73" s="138">
        <v>0</v>
      </c>
      <c r="O73" s="138">
        <v>1</v>
      </c>
      <c r="P73" s="138">
        <v>2</v>
      </c>
      <c r="S73" s="136">
        <f t="shared" si="53"/>
      </c>
      <c r="T73" s="136">
        <f t="shared" si="53"/>
      </c>
      <c r="U73" s="136">
        <f t="shared" si="53"/>
      </c>
      <c r="V73" s="137">
        <f t="shared" si="54"/>
        <v>0</v>
      </c>
      <c r="W73" s="138">
        <f t="shared" si="5"/>
        <v>0</v>
      </c>
      <c r="Y73" s="139">
        <f t="shared" si="57"/>
      </c>
      <c r="Z73" s="135">
        <f t="shared" si="58"/>
        <v>2</v>
      </c>
      <c r="AA73" s="135">
        <f t="shared" si="55"/>
        <v>0</v>
      </c>
      <c r="AC73" s="135" t="str">
        <f t="shared" si="49"/>
        <v>+</v>
      </c>
      <c r="AD73" s="135" t="str">
        <f t="shared" si="56"/>
        <v>+</v>
      </c>
      <c r="AE73" s="135" t="str">
        <f t="shared" si="50"/>
        <v>+</v>
      </c>
      <c r="AF73" s="135" t="str">
        <f t="shared" si="51"/>
        <v>+</v>
      </c>
      <c r="AI73" s="19"/>
      <c r="AJ73" s="20" t="s">
        <v>75</v>
      </c>
      <c r="AK73" s="21"/>
      <c r="AM73" s="19"/>
      <c r="AN73" s="20"/>
      <c r="AO73" s="21"/>
    </row>
    <row r="74" spans="3:41" ht="16.5" thickBot="1">
      <c r="C74" s="17">
        <f t="shared" si="48"/>
        <v>54</v>
      </c>
      <c r="D74" s="115"/>
      <c r="E74" s="220" t="str">
        <f t="shared" si="52"/>
        <v>x</v>
      </c>
      <c r="F74" s="6" t="s">
        <v>320</v>
      </c>
      <c r="G74" s="19"/>
      <c r="H74" s="116"/>
      <c r="I74" s="21"/>
      <c r="J74" s="12"/>
      <c r="M74" s="50">
        <v>1</v>
      </c>
      <c r="N74" s="138">
        <v>0</v>
      </c>
      <c r="O74" s="138">
        <v>-2</v>
      </c>
      <c r="P74" s="138">
        <v>-2</v>
      </c>
      <c r="S74" s="136">
        <f t="shared" si="53"/>
      </c>
      <c r="T74" s="136">
        <f t="shared" si="53"/>
      </c>
      <c r="U74" s="136">
        <f t="shared" si="53"/>
      </c>
      <c r="V74" s="137">
        <f t="shared" si="54"/>
        <v>0</v>
      </c>
      <c r="W74" s="138">
        <f aca="true" t="shared" si="59" ref="W74:W137">IF(ISBLANK(L74),V74,IF(AND(VLOOKUP($L74,$C$9:$W$193,6)="",VLOOKUP($L74,$C$9:$W$193,7)=""),IF(COUNTIF(H74:I74,"x")=0,V74,-1),V74))</f>
        <v>0</v>
      </c>
      <c r="Y74" s="139">
        <f t="shared" si="57"/>
      </c>
      <c r="Z74" s="135">
        <f t="shared" si="58"/>
        <v>2</v>
      </c>
      <c r="AA74" s="135">
        <f t="shared" si="55"/>
        <v>0</v>
      </c>
      <c r="AC74" s="135" t="str">
        <f t="shared" si="49"/>
        <v>+</v>
      </c>
      <c r="AD74" s="135" t="str">
        <f t="shared" si="56"/>
        <v>+</v>
      </c>
      <c r="AE74" s="135" t="str">
        <f t="shared" si="50"/>
        <v>+</v>
      </c>
      <c r="AF74" s="135" t="str">
        <f t="shared" si="51"/>
        <v>+</v>
      </c>
      <c r="AI74" s="19" t="s">
        <v>75</v>
      </c>
      <c r="AJ74" s="116"/>
      <c r="AK74" s="21"/>
      <c r="AM74" s="19"/>
      <c r="AN74" s="116"/>
      <c r="AO74" s="21"/>
    </row>
    <row r="75" spans="3:41" ht="16.5" thickBot="1">
      <c r="C75" s="17">
        <f t="shared" si="48"/>
        <v>55</v>
      </c>
      <c r="D75" s="115"/>
      <c r="E75" s="220" t="str">
        <f t="shared" si="52"/>
        <v>x</v>
      </c>
      <c r="F75" s="6" t="s">
        <v>321</v>
      </c>
      <c r="G75" s="19"/>
      <c r="H75" s="20"/>
      <c r="I75" s="21"/>
      <c r="J75" s="12"/>
      <c r="M75" s="50">
        <v>2</v>
      </c>
      <c r="N75" s="138">
        <v>0</v>
      </c>
      <c r="O75" s="138">
        <v>0</v>
      </c>
      <c r="P75" s="138">
        <v>0</v>
      </c>
      <c r="S75" s="136">
        <f t="shared" si="53"/>
      </c>
      <c r="T75" s="136">
        <f t="shared" si="53"/>
      </c>
      <c r="U75" s="136">
        <f t="shared" si="53"/>
      </c>
      <c r="V75" s="137">
        <f t="shared" si="54"/>
        <v>0</v>
      </c>
      <c r="W75" s="138">
        <f t="shared" si="59"/>
        <v>0</v>
      </c>
      <c r="Y75" s="139">
        <f t="shared" si="57"/>
      </c>
      <c r="Z75" s="135">
        <f t="shared" si="58"/>
        <v>2</v>
      </c>
      <c r="AA75" s="135">
        <f t="shared" si="55"/>
        <v>0</v>
      </c>
      <c r="AC75" s="135" t="str">
        <f t="shared" si="49"/>
        <v>+</v>
      </c>
      <c r="AD75" s="135" t="str">
        <f t="shared" si="56"/>
        <v>+</v>
      </c>
      <c r="AE75" s="135" t="str">
        <f t="shared" si="50"/>
        <v>+</v>
      </c>
      <c r="AF75" s="135" t="str">
        <f t="shared" si="51"/>
        <v>+</v>
      </c>
      <c r="AI75" s="19" t="s">
        <v>75</v>
      </c>
      <c r="AJ75" s="20"/>
      <c r="AK75" s="21"/>
      <c r="AM75" s="19"/>
      <c r="AN75" s="20"/>
      <c r="AO75" s="21"/>
    </row>
    <row r="76" spans="3:41" ht="16.5" thickBot="1">
      <c r="C76" s="17">
        <f t="shared" si="48"/>
        <v>56</v>
      </c>
      <c r="D76" s="115"/>
      <c r="E76" s="220" t="str">
        <f t="shared" si="52"/>
        <v>x</v>
      </c>
      <c r="F76" s="6" t="s">
        <v>322</v>
      </c>
      <c r="G76" s="19"/>
      <c r="H76" s="20"/>
      <c r="I76" s="21"/>
      <c r="J76" s="12"/>
      <c r="M76" s="50">
        <v>3</v>
      </c>
      <c r="N76" s="138">
        <v>0</v>
      </c>
      <c r="O76" s="138">
        <v>1</v>
      </c>
      <c r="P76" s="138">
        <v>2</v>
      </c>
      <c r="S76" s="136">
        <f t="shared" si="53"/>
      </c>
      <c r="T76" s="136">
        <f t="shared" si="53"/>
      </c>
      <c r="U76" s="136">
        <f t="shared" si="53"/>
      </c>
      <c r="V76" s="137">
        <f t="shared" si="54"/>
        <v>0</v>
      </c>
      <c r="W76" s="138">
        <f t="shared" si="59"/>
        <v>0</v>
      </c>
      <c r="Y76" s="139">
        <f t="shared" si="57"/>
      </c>
      <c r="Z76" s="135">
        <f t="shared" si="58"/>
        <v>2</v>
      </c>
      <c r="AA76" s="135">
        <f t="shared" si="55"/>
        <v>0</v>
      </c>
      <c r="AC76" s="135" t="str">
        <f t="shared" si="49"/>
        <v>+</v>
      </c>
      <c r="AD76" s="135" t="str">
        <f t="shared" si="56"/>
        <v>+</v>
      </c>
      <c r="AE76" s="135" t="str">
        <f t="shared" si="50"/>
        <v>+</v>
      </c>
      <c r="AF76" s="135" t="str">
        <f t="shared" si="51"/>
        <v>+</v>
      </c>
      <c r="AI76" s="19"/>
      <c r="AJ76" s="20" t="s">
        <v>75</v>
      </c>
      <c r="AK76" s="21"/>
      <c r="AM76" s="19"/>
      <c r="AN76" s="20"/>
      <c r="AO76" s="21"/>
    </row>
    <row r="77" spans="3:41" ht="16.5" thickBot="1">
      <c r="C77" s="17">
        <f t="shared" si="48"/>
        <v>57</v>
      </c>
      <c r="D77" s="115"/>
      <c r="E77" s="220" t="str">
        <f t="shared" si="52"/>
        <v>x</v>
      </c>
      <c r="F77" s="6" t="s">
        <v>104</v>
      </c>
      <c r="G77" s="19"/>
      <c r="H77" s="20"/>
      <c r="I77" s="21"/>
      <c r="J77" s="12"/>
      <c r="M77" s="50">
        <v>3</v>
      </c>
      <c r="N77" s="138">
        <v>0</v>
      </c>
      <c r="O77" s="138">
        <v>1</v>
      </c>
      <c r="P77" s="138">
        <v>2</v>
      </c>
      <c r="S77" s="136">
        <f t="shared" si="53"/>
      </c>
      <c r="T77" s="136">
        <f t="shared" si="53"/>
      </c>
      <c r="U77" s="136">
        <f t="shared" si="53"/>
      </c>
      <c r="V77" s="137">
        <f t="shared" si="54"/>
        <v>0</v>
      </c>
      <c r="W77" s="138">
        <f t="shared" si="59"/>
        <v>0</v>
      </c>
      <c r="Y77" s="139">
        <f t="shared" si="57"/>
      </c>
      <c r="Z77" s="135">
        <f t="shared" si="58"/>
        <v>2</v>
      </c>
      <c r="AA77" s="135">
        <f t="shared" si="55"/>
        <v>0</v>
      </c>
      <c r="AC77" s="135" t="str">
        <f t="shared" si="49"/>
        <v>+</v>
      </c>
      <c r="AD77" s="135" t="str">
        <f t="shared" si="56"/>
        <v>+</v>
      </c>
      <c r="AE77" s="135" t="str">
        <f t="shared" si="50"/>
        <v>+</v>
      </c>
      <c r="AF77" s="135" t="str">
        <f t="shared" si="51"/>
        <v>+</v>
      </c>
      <c r="AI77" s="19" t="s">
        <v>75</v>
      </c>
      <c r="AJ77" s="20"/>
      <c r="AK77" s="21"/>
      <c r="AM77" s="19"/>
      <c r="AN77" s="20"/>
      <c r="AO77" s="21"/>
    </row>
    <row r="78" spans="3:41" ht="32.25" thickBot="1">
      <c r="C78" s="17">
        <f t="shared" si="48"/>
        <v>58</v>
      </c>
      <c r="D78" s="115"/>
      <c r="E78" s="220" t="str">
        <f>IF(F78=AF78,L78,"x")</f>
        <v>x</v>
      </c>
      <c r="F78" s="6" t="s">
        <v>323</v>
      </c>
      <c r="G78" s="19"/>
      <c r="H78" s="20"/>
      <c r="I78" s="21"/>
      <c r="J78" s="12"/>
      <c r="M78" s="50">
        <v>4</v>
      </c>
      <c r="N78" s="138">
        <v>0</v>
      </c>
      <c r="O78" s="138">
        <v>3</v>
      </c>
      <c r="P78" s="138">
        <v>6</v>
      </c>
      <c r="S78" s="136">
        <f>IF(G78="","",N78)</f>
      </c>
      <c r="T78" s="136">
        <f>IF(H78="","",O78)</f>
      </c>
      <c r="U78" s="136">
        <f>IF(I78="","",P78)</f>
      </c>
      <c r="V78" s="137">
        <f>SUM(S78:U78)</f>
        <v>0</v>
      </c>
      <c r="W78" s="138">
        <f t="shared" si="59"/>
        <v>0</v>
      </c>
      <c r="Y78" s="139">
        <f t="shared" si="57"/>
      </c>
      <c r="Z78" s="135">
        <f t="shared" si="58"/>
        <v>2</v>
      </c>
      <c r="AA78" s="135">
        <f>COUNTIF(G78:I78,"x")</f>
        <v>0</v>
      </c>
      <c r="AC78" s="135" t="str">
        <f>IF(Y78=Z78,F78,"+")</f>
        <v>+</v>
      </c>
      <c r="AD78" s="135" t="str">
        <f>IF(Y78&lt;Z78,F78,"+")</f>
        <v>+</v>
      </c>
      <c r="AE78" s="135" t="str">
        <f>IF(AND(Y78=Z78+1,W78=V78),F78,"+")</f>
        <v>+</v>
      </c>
      <c r="AF78" s="135" t="str">
        <f>IF(W78&lt;&gt;V78,F78,"+")</f>
        <v>+</v>
      </c>
      <c r="AI78" s="19" t="s">
        <v>75</v>
      </c>
      <c r="AJ78" s="20"/>
      <c r="AK78" s="21"/>
      <c r="AM78" s="19"/>
      <c r="AN78" s="20"/>
      <c r="AO78" s="21"/>
    </row>
    <row r="79" spans="3:41" ht="32.25" thickBot="1">
      <c r="C79" s="17">
        <f t="shared" si="48"/>
        <v>59</v>
      </c>
      <c r="D79" s="115"/>
      <c r="E79" s="220" t="str">
        <f t="shared" si="52"/>
        <v>x</v>
      </c>
      <c r="F79" s="6" t="s">
        <v>324</v>
      </c>
      <c r="G79" s="19"/>
      <c r="H79" s="20"/>
      <c r="I79" s="21"/>
      <c r="J79" s="12"/>
      <c r="M79" s="50">
        <v>4</v>
      </c>
      <c r="N79" s="138">
        <v>0</v>
      </c>
      <c r="O79" s="138">
        <v>3</v>
      </c>
      <c r="P79" s="138">
        <v>6</v>
      </c>
      <c r="S79" s="136">
        <f t="shared" si="53"/>
      </c>
      <c r="T79" s="136">
        <f t="shared" si="53"/>
      </c>
      <c r="U79" s="136">
        <f t="shared" si="53"/>
      </c>
      <c r="V79" s="137">
        <f t="shared" si="54"/>
        <v>0</v>
      </c>
      <c r="W79" s="138">
        <f t="shared" si="59"/>
        <v>0</v>
      </c>
      <c r="Y79" s="139">
        <f>IF(AA79=0,"",IF(G79&lt;&gt;"",IF(OR(M79=1,M79&gt;Z79),"",0),IF(AND(H79&lt;&gt;"",M79&gt;1),M79-1,IF(AND(AND(I79&lt;&gt;"",M79&lt;Z79),M79&gt;1),Z79,M79))))</f>
      </c>
      <c r="Z79" s="135">
        <f>MAX(2,Z77)</f>
        <v>2</v>
      </c>
      <c r="AA79" s="135">
        <f t="shared" si="55"/>
        <v>0</v>
      </c>
      <c r="AC79" s="135" t="str">
        <f t="shared" si="49"/>
        <v>+</v>
      </c>
      <c r="AD79" s="135" t="str">
        <f t="shared" si="56"/>
        <v>+</v>
      </c>
      <c r="AE79" s="135" t="str">
        <f t="shared" si="50"/>
        <v>+</v>
      </c>
      <c r="AF79" s="135" t="str">
        <f t="shared" si="51"/>
        <v>+</v>
      </c>
      <c r="AI79" s="19" t="s">
        <v>75</v>
      </c>
      <c r="AJ79" s="20"/>
      <c r="AK79" s="21"/>
      <c r="AM79" s="19"/>
      <c r="AN79" s="20"/>
      <c r="AO79" s="21"/>
    </row>
    <row r="80" spans="3:23" ht="16.5" thickBot="1">
      <c r="C80" s="17"/>
      <c r="D80" s="17"/>
      <c r="E80" s="17"/>
      <c r="W80" s="138">
        <f t="shared" si="59"/>
        <v>0</v>
      </c>
    </row>
    <row r="81" spans="3:41" s="25" customFormat="1" ht="16.5" customHeight="1" hidden="1" thickBot="1">
      <c r="C81" s="17"/>
      <c r="D81" s="17"/>
      <c r="E81" s="221"/>
      <c r="F81" s="27"/>
      <c r="G81" s="226"/>
      <c r="H81" s="226"/>
      <c r="I81" s="226"/>
      <c r="J81" s="29"/>
      <c r="K81" s="23"/>
      <c r="L81" s="35"/>
      <c r="M81" s="151"/>
      <c r="N81" s="34"/>
      <c r="O81" s="34"/>
      <c r="P81" s="34"/>
      <c r="Q81" s="30"/>
      <c r="R81" s="31"/>
      <c r="S81" s="32"/>
      <c r="T81" s="32"/>
      <c r="U81" s="32"/>
      <c r="V81" s="33"/>
      <c r="W81" s="138">
        <f t="shared" si="59"/>
        <v>0</v>
      </c>
      <c r="X81" s="31"/>
      <c r="Y81" s="35"/>
      <c r="Z81" s="31"/>
      <c r="AA81" s="31"/>
      <c r="AB81" s="31"/>
      <c r="AC81" s="31"/>
      <c r="AD81" s="31"/>
      <c r="AE81" s="31"/>
      <c r="AF81" s="31"/>
      <c r="AI81" s="226"/>
      <c r="AJ81" s="226"/>
      <c r="AK81" s="226"/>
      <c r="AM81" s="226"/>
      <c r="AN81" s="226"/>
      <c r="AO81" s="226"/>
    </row>
    <row r="82" spans="3:41" ht="18.75" thickBot="1">
      <c r="C82" s="17"/>
      <c r="D82" s="36">
        <f>Z82</f>
        <v>0</v>
      </c>
      <c r="E82" s="18"/>
      <c r="F82" s="219" t="str">
        <f>'Kenmerken en uitgangspunten'!B21</f>
        <v>Lesmateriaal</v>
      </c>
      <c r="G82" s="223"/>
      <c r="H82" s="224"/>
      <c r="I82" s="225"/>
      <c r="J82" s="24"/>
      <c r="K82" s="147"/>
      <c r="L82" s="148"/>
      <c r="M82" s="148"/>
      <c r="N82" s="148">
        <v>0</v>
      </c>
      <c r="O82" s="148">
        <v>4</v>
      </c>
      <c r="P82" s="148">
        <v>16</v>
      </c>
      <c r="S82" s="136">
        <f>SUM(S83:U96)</f>
        <v>0</v>
      </c>
      <c r="T82" s="136">
        <v>14</v>
      </c>
      <c r="U82" s="136">
        <f>IF(ISBLANK(J82),"",P82)</f>
      </c>
      <c r="W82" s="138">
        <f t="shared" si="59"/>
        <v>0</v>
      </c>
      <c r="Y82" s="139">
        <f>IF(AA82=0,"",IF(H82&lt;&gt;"",IF(OR(M82=1,M82&gt;Z82),"",0),IF(AND(I82&lt;&gt;"",M82&gt;1),M82-1,IF(AND(AND(J82&lt;&gt;"",M82&lt;Z82),M82&gt;1),Z82,M82))))</f>
      </c>
      <c r="Z82" s="149">
        <f>IF(T82&lt;&gt;AA82,0,IF(S82&lt;0,1,IF(S82&lt;O82,2,IF(S82&lt;P82,3,4))))</f>
        <v>0</v>
      </c>
      <c r="AA82" s="135">
        <f>SUM(AA83:AA96)</f>
        <v>0</v>
      </c>
      <c r="AC82" s="135" t="str">
        <f>IF(Y82=Z82,G82,"+")</f>
        <v>+</v>
      </c>
      <c r="AD82" s="135" t="str">
        <f>IF(Y82=Z82-1,G82,"+")</f>
        <v>+</v>
      </c>
      <c r="AE82" s="135" t="str">
        <f>IF(AND(Y82=Z82+1,W82=V82),G82,"+")</f>
        <v>+</v>
      </c>
      <c r="AF82" s="135" t="str">
        <f>IF(W82&lt;&gt;V82,G82,"+")</f>
        <v>+</v>
      </c>
      <c r="AI82" s="223"/>
      <c r="AJ82" s="224"/>
      <c r="AK82" s="225"/>
      <c r="AM82" s="223"/>
      <c r="AN82" s="224"/>
      <c r="AO82" s="225"/>
    </row>
    <row r="83" spans="3:41" ht="16.5" thickBot="1">
      <c r="C83" s="17">
        <f>C79+1</f>
        <v>60</v>
      </c>
      <c r="D83" s="115"/>
      <c r="E83" s="220" t="str">
        <f aca="true" t="shared" si="60" ref="E83:E96">IF(F83=AF83,L83,"x")</f>
        <v>x</v>
      </c>
      <c r="F83" s="6" t="s">
        <v>123</v>
      </c>
      <c r="G83" s="19"/>
      <c r="H83" s="20"/>
      <c r="I83" s="21"/>
      <c r="J83" s="12"/>
      <c r="M83" s="50">
        <v>2</v>
      </c>
      <c r="N83" s="138">
        <v>-2</v>
      </c>
      <c r="O83" s="138">
        <v>0</v>
      </c>
      <c r="P83" s="138">
        <v>0</v>
      </c>
      <c r="S83" s="136">
        <f aca="true" t="shared" si="61" ref="S83:U96">IF(G83="","",N83)</f>
      </c>
      <c r="T83" s="136">
        <f t="shared" si="61"/>
      </c>
      <c r="U83" s="136">
        <f t="shared" si="61"/>
      </c>
      <c r="V83" s="137">
        <f aca="true" t="shared" si="62" ref="V83:V96">SUM(S83:U83)</f>
        <v>0</v>
      </c>
      <c r="W83" s="138">
        <f t="shared" si="59"/>
        <v>0</v>
      </c>
      <c r="Y83" s="139">
        <f aca="true" t="shared" si="63" ref="Y83:Y96">IF(AA83=0,"",IF(G83&lt;&gt;"",IF(OR(M83=1,M83&gt;Z83),"",0),IF(AND(H83&lt;&gt;"",M83&gt;1),M83-1,IF(AND(AND(I83&lt;&gt;"",M83&lt;Z83),M83&gt;1),Z83,M83))))</f>
      </c>
      <c r="Z83" s="135">
        <f>MAX(2,Z82)</f>
        <v>2</v>
      </c>
      <c r="AA83" s="135">
        <f t="shared" si="55"/>
        <v>0</v>
      </c>
      <c r="AC83" s="135" t="str">
        <f aca="true" t="shared" si="64" ref="AC83:AC96">IF(Y83=Z83,F83,"+")</f>
        <v>+</v>
      </c>
      <c r="AD83" s="135" t="str">
        <f aca="true" t="shared" si="65" ref="AD83:AD96">IF(Y83&lt;Z83,F83,"+")</f>
        <v>+</v>
      </c>
      <c r="AE83" s="135" t="str">
        <f aca="true" t="shared" si="66" ref="AE83:AE96">IF(AND(Y83=Z83+1,W83=V83),F83,"+")</f>
        <v>+</v>
      </c>
      <c r="AF83" s="135" t="str">
        <f aca="true" t="shared" si="67" ref="AF83:AF96">IF(W83&lt;&gt;V83,F83,"+")</f>
        <v>+</v>
      </c>
      <c r="AI83" s="19"/>
      <c r="AJ83" s="20"/>
      <c r="AK83" s="21" t="s">
        <v>75</v>
      </c>
      <c r="AM83" s="19"/>
      <c r="AN83" s="20"/>
      <c r="AO83" s="21"/>
    </row>
    <row r="84" spans="3:41" ht="16.5" thickBot="1">
      <c r="C84" s="17">
        <f t="shared" si="48"/>
        <v>61</v>
      </c>
      <c r="D84" s="115"/>
      <c r="E84" s="220" t="str">
        <f t="shared" si="60"/>
        <v>x</v>
      </c>
      <c r="F84" s="6" t="s">
        <v>122</v>
      </c>
      <c r="G84" s="19"/>
      <c r="H84" s="116"/>
      <c r="I84" s="21"/>
      <c r="J84" s="12"/>
      <c r="M84" s="50">
        <v>1</v>
      </c>
      <c r="N84" s="138">
        <v>0</v>
      </c>
      <c r="O84" s="138">
        <v>-2</v>
      </c>
      <c r="P84" s="138">
        <v>-2</v>
      </c>
      <c r="S84" s="136">
        <f t="shared" si="61"/>
      </c>
      <c r="T84" s="136">
        <f t="shared" si="61"/>
      </c>
      <c r="U84" s="136">
        <f t="shared" si="61"/>
      </c>
      <c r="V84" s="137">
        <f t="shared" si="62"/>
        <v>0</v>
      </c>
      <c r="W84" s="138">
        <f t="shared" si="59"/>
        <v>0</v>
      </c>
      <c r="Y84" s="139">
        <f t="shared" si="63"/>
      </c>
      <c r="Z84" s="135">
        <f aca="true" t="shared" si="68" ref="Z84:Z96">MAX(2,Z83)</f>
        <v>2</v>
      </c>
      <c r="AA84" s="135">
        <f t="shared" si="55"/>
        <v>0</v>
      </c>
      <c r="AC84" s="135" t="str">
        <f t="shared" si="64"/>
        <v>+</v>
      </c>
      <c r="AD84" s="135" t="str">
        <f t="shared" si="65"/>
        <v>+</v>
      </c>
      <c r="AE84" s="135" t="str">
        <f t="shared" si="66"/>
        <v>+</v>
      </c>
      <c r="AF84" s="135" t="str">
        <f t="shared" si="67"/>
        <v>+</v>
      </c>
      <c r="AI84" s="19" t="s">
        <v>75</v>
      </c>
      <c r="AJ84" s="116"/>
      <c r="AK84" s="21"/>
      <c r="AM84" s="19"/>
      <c r="AN84" s="116"/>
      <c r="AO84" s="21"/>
    </row>
    <row r="85" spans="3:41" ht="16.5" thickBot="1">
      <c r="C85" s="17">
        <f t="shared" si="48"/>
        <v>62</v>
      </c>
      <c r="D85" s="115"/>
      <c r="E85" s="220" t="str">
        <f t="shared" si="60"/>
        <v>x</v>
      </c>
      <c r="F85" s="6" t="s">
        <v>413</v>
      </c>
      <c r="G85" s="19"/>
      <c r="H85" s="116"/>
      <c r="I85" s="21"/>
      <c r="J85" s="12"/>
      <c r="M85" s="50">
        <v>1</v>
      </c>
      <c r="N85" s="138">
        <v>0</v>
      </c>
      <c r="O85" s="138">
        <v>-1</v>
      </c>
      <c r="P85" s="138">
        <v>-1</v>
      </c>
      <c r="S85" s="136">
        <f t="shared" si="61"/>
      </c>
      <c r="T85" s="136">
        <f t="shared" si="61"/>
      </c>
      <c r="U85" s="136">
        <f t="shared" si="61"/>
      </c>
      <c r="V85" s="137">
        <f t="shared" si="62"/>
        <v>0</v>
      </c>
      <c r="W85" s="138">
        <f t="shared" si="59"/>
        <v>0</v>
      </c>
      <c r="Y85" s="139">
        <f t="shared" si="63"/>
      </c>
      <c r="Z85" s="135">
        <f t="shared" si="68"/>
        <v>2</v>
      </c>
      <c r="AA85" s="135">
        <f t="shared" si="55"/>
        <v>0</v>
      </c>
      <c r="AC85" s="135" t="str">
        <f t="shared" si="64"/>
        <v>+</v>
      </c>
      <c r="AD85" s="135" t="str">
        <f t="shared" si="65"/>
        <v>+</v>
      </c>
      <c r="AE85" s="135" t="str">
        <f t="shared" si="66"/>
        <v>+</v>
      </c>
      <c r="AF85" s="135" t="str">
        <f t="shared" si="67"/>
        <v>+</v>
      </c>
      <c r="AI85" s="19" t="s">
        <v>75</v>
      </c>
      <c r="AJ85" s="116"/>
      <c r="AK85" s="21"/>
      <c r="AM85" s="19"/>
      <c r="AN85" s="116"/>
      <c r="AO85" s="21"/>
    </row>
    <row r="86" spans="3:41" ht="32.25" thickBot="1">
      <c r="C86" s="17">
        <f t="shared" si="48"/>
        <v>63</v>
      </c>
      <c r="D86" s="115"/>
      <c r="E86" s="220" t="str">
        <f t="shared" si="60"/>
        <v>x</v>
      </c>
      <c r="F86" s="6" t="s">
        <v>119</v>
      </c>
      <c r="G86" s="19"/>
      <c r="H86" s="20"/>
      <c r="I86" s="21"/>
      <c r="J86" s="12"/>
      <c r="M86" s="50">
        <v>2</v>
      </c>
      <c r="N86" s="138">
        <v>-1</v>
      </c>
      <c r="O86" s="138">
        <v>0</v>
      </c>
      <c r="P86" s="138">
        <v>0</v>
      </c>
      <c r="S86" s="136">
        <f t="shared" si="61"/>
      </c>
      <c r="T86" s="136">
        <f t="shared" si="61"/>
      </c>
      <c r="U86" s="136">
        <f t="shared" si="61"/>
      </c>
      <c r="V86" s="137">
        <f t="shared" si="62"/>
        <v>0</v>
      </c>
      <c r="W86" s="138">
        <f t="shared" si="59"/>
        <v>0</v>
      </c>
      <c r="Y86" s="139">
        <f t="shared" si="63"/>
      </c>
      <c r="Z86" s="135">
        <f t="shared" si="68"/>
        <v>2</v>
      </c>
      <c r="AA86" s="135">
        <f t="shared" si="55"/>
        <v>0</v>
      </c>
      <c r="AC86" s="135" t="str">
        <f t="shared" si="64"/>
        <v>+</v>
      </c>
      <c r="AD86" s="135" t="str">
        <f t="shared" si="65"/>
        <v>+</v>
      </c>
      <c r="AE86" s="135" t="str">
        <f t="shared" si="66"/>
        <v>+</v>
      </c>
      <c r="AF86" s="135" t="str">
        <f t="shared" si="67"/>
        <v>+</v>
      </c>
      <c r="AI86" s="19"/>
      <c r="AJ86" s="20"/>
      <c r="AK86" s="21" t="s">
        <v>75</v>
      </c>
      <c r="AM86" s="19"/>
      <c r="AN86" s="20"/>
      <c r="AO86" s="21"/>
    </row>
    <row r="87" spans="3:41" ht="32.25" thickBot="1">
      <c r="C87" s="17">
        <f t="shared" si="48"/>
        <v>64</v>
      </c>
      <c r="D87" s="115"/>
      <c r="E87" s="220" t="str">
        <f t="shared" si="60"/>
        <v>x</v>
      </c>
      <c r="F87" s="6" t="s">
        <v>120</v>
      </c>
      <c r="G87" s="19"/>
      <c r="H87" s="20"/>
      <c r="I87" s="21"/>
      <c r="J87" s="12"/>
      <c r="M87" s="50">
        <v>3</v>
      </c>
      <c r="N87" s="138">
        <v>0</v>
      </c>
      <c r="O87" s="138">
        <v>1</v>
      </c>
      <c r="P87" s="138">
        <v>2</v>
      </c>
      <c r="S87" s="136">
        <f t="shared" si="61"/>
      </c>
      <c r="T87" s="136">
        <f t="shared" si="61"/>
      </c>
      <c r="U87" s="136">
        <f t="shared" si="61"/>
      </c>
      <c r="V87" s="137">
        <f t="shared" si="62"/>
        <v>0</v>
      </c>
      <c r="W87" s="138">
        <f t="shared" si="59"/>
        <v>0</v>
      </c>
      <c r="Y87" s="139">
        <f t="shared" si="63"/>
      </c>
      <c r="Z87" s="135">
        <f t="shared" si="68"/>
        <v>2</v>
      </c>
      <c r="AA87" s="135">
        <f t="shared" si="55"/>
        <v>0</v>
      </c>
      <c r="AC87" s="135" t="str">
        <f t="shared" si="64"/>
        <v>+</v>
      </c>
      <c r="AD87" s="135" t="str">
        <f t="shared" si="65"/>
        <v>+</v>
      </c>
      <c r="AE87" s="135" t="str">
        <f t="shared" si="66"/>
        <v>+</v>
      </c>
      <c r="AF87" s="135" t="str">
        <f t="shared" si="67"/>
        <v>+</v>
      </c>
      <c r="AI87" s="19" t="s">
        <v>75</v>
      </c>
      <c r="AJ87" s="20"/>
      <c r="AK87" s="21"/>
      <c r="AM87" s="19"/>
      <c r="AN87" s="20"/>
      <c r="AO87" s="21"/>
    </row>
    <row r="88" spans="3:41" ht="32.25" thickBot="1">
      <c r="C88" s="17">
        <f t="shared" si="48"/>
        <v>65</v>
      </c>
      <c r="D88" s="115"/>
      <c r="E88" s="220" t="str">
        <f t="shared" si="60"/>
        <v>x</v>
      </c>
      <c r="F88" s="6" t="s">
        <v>121</v>
      </c>
      <c r="G88" s="19"/>
      <c r="H88" s="20"/>
      <c r="I88" s="21"/>
      <c r="J88" s="12"/>
      <c r="M88" s="50">
        <v>3</v>
      </c>
      <c r="N88" s="138">
        <v>0</v>
      </c>
      <c r="O88" s="138">
        <v>1</v>
      </c>
      <c r="P88" s="138">
        <v>2</v>
      </c>
      <c r="S88" s="136">
        <f t="shared" si="61"/>
      </c>
      <c r="T88" s="136">
        <f t="shared" si="61"/>
      </c>
      <c r="U88" s="136">
        <f t="shared" si="61"/>
      </c>
      <c r="V88" s="137">
        <f t="shared" si="62"/>
        <v>0</v>
      </c>
      <c r="W88" s="138">
        <f t="shared" si="59"/>
        <v>0</v>
      </c>
      <c r="Y88" s="139">
        <f t="shared" si="63"/>
      </c>
      <c r="Z88" s="135">
        <f t="shared" si="68"/>
        <v>2</v>
      </c>
      <c r="AA88" s="135">
        <f t="shared" si="55"/>
        <v>0</v>
      </c>
      <c r="AC88" s="135" t="str">
        <f t="shared" si="64"/>
        <v>+</v>
      </c>
      <c r="AD88" s="135" t="str">
        <f t="shared" si="65"/>
        <v>+</v>
      </c>
      <c r="AE88" s="135" t="str">
        <f t="shared" si="66"/>
        <v>+</v>
      </c>
      <c r="AF88" s="135" t="str">
        <f t="shared" si="67"/>
        <v>+</v>
      </c>
      <c r="AI88" s="19" t="s">
        <v>75</v>
      </c>
      <c r="AJ88" s="20"/>
      <c r="AK88" s="21"/>
      <c r="AM88" s="19"/>
      <c r="AN88" s="20"/>
      <c r="AO88" s="21"/>
    </row>
    <row r="89" spans="3:41" ht="16.5" thickBot="1">
      <c r="C89" s="17">
        <f t="shared" si="48"/>
        <v>66</v>
      </c>
      <c r="D89" s="115"/>
      <c r="E89" s="220" t="str">
        <f t="shared" si="60"/>
        <v>x</v>
      </c>
      <c r="F89" s="6" t="s">
        <v>124</v>
      </c>
      <c r="G89" s="19"/>
      <c r="H89" s="20"/>
      <c r="I89" s="21"/>
      <c r="J89" s="12"/>
      <c r="M89" s="50">
        <v>2</v>
      </c>
      <c r="N89" s="138">
        <v>-2</v>
      </c>
      <c r="O89" s="138">
        <v>0</v>
      </c>
      <c r="P89" s="138">
        <v>0</v>
      </c>
      <c r="S89" s="136">
        <f t="shared" si="61"/>
      </c>
      <c r="T89" s="136">
        <f t="shared" si="61"/>
      </c>
      <c r="U89" s="136">
        <f t="shared" si="61"/>
      </c>
      <c r="V89" s="137">
        <f t="shared" si="62"/>
        <v>0</v>
      </c>
      <c r="W89" s="138">
        <f t="shared" si="59"/>
        <v>0</v>
      </c>
      <c r="Y89" s="139">
        <f t="shared" si="63"/>
      </c>
      <c r="Z89" s="135">
        <f t="shared" si="68"/>
        <v>2</v>
      </c>
      <c r="AA89" s="135">
        <f t="shared" si="55"/>
        <v>0</v>
      </c>
      <c r="AC89" s="135" t="str">
        <f t="shared" si="64"/>
        <v>+</v>
      </c>
      <c r="AD89" s="135" t="str">
        <f t="shared" si="65"/>
        <v>+</v>
      </c>
      <c r="AE89" s="135" t="str">
        <f t="shared" si="66"/>
        <v>+</v>
      </c>
      <c r="AF89" s="135" t="str">
        <f t="shared" si="67"/>
        <v>+</v>
      </c>
      <c r="AI89" s="19"/>
      <c r="AJ89" s="20" t="s">
        <v>75</v>
      </c>
      <c r="AK89" s="21"/>
      <c r="AM89" s="19"/>
      <c r="AN89" s="20"/>
      <c r="AO89" s="21"/>
    </row>
    <row r="90" spans="3:41" ht="16.5" thickBot="1">
      <c r="C90" s="17">
        <f t="shared" si="48"/>
        <v>67</v>
      </c>
      <c r="D90" s="115"/>
      <c r="E90" s="220" t="str">
        <f t="shared" si="60"/>
        <v>x</v>
      </c>
      <c r="F90" s="6" t="s">
        <v>9</v>
      </c>
      <c r="G90" s="19"/>
      <c r="H90" s="20"/>
      <c r="I90" s="21"/>
      <c r="J90" s="12"/>
      <c r="M90" s="50">
        <v>2</v>
      </c>
      <c r="N90" s="138">
        <v>-2</v>
      </c>
      <c r="O90" s="138">
        <v>0</v>
      </c>
      <c r="P90" s="138">
        <v>0</v>
      </c>
      <c r="S90" s="136">
        <f t="shared" si="61"/>
      </c>
      <c r="T90" s="136">
        <f t="shared" si="61"/>
      </c>
      <c r="U90" s="136">
        <f t="shared" si="61"/>
      </c>
      <c r="V90" s="137">
        <f t="shared" si="62"/>
        <v>0</v>
      </c>
      <c r="W90" s="138">
        <f t="shared" si="59"/>
        <v>0</v>
      </c>
      <c r="Y90" s="139">
        <f t="shared" si="63"/>
      </c>
      <c r="Z90" s="135">
        <f t="shared" si="68"/>
        <v>2</v>
      </c>
      <c r="AA90" s="135">
        <f t="shared" si="55"/>
        <v>0</v>
      </c>
      <c r="AC90" s="135" t="str">
        <f t="shared" si="64"/>
        <v>+</v>
      </c>
      <c r="AD90" s="135" t="str">
        <f t="shared" si="65"/>
        <v>+</v>
      </c>
      <c r="AE90" s="135" t="str">
        <f t="shared" si="66"/>
        <v>+</v>
      </c>
      <c r="AF90" s="135" t="str">
        <f t="shared" si="67"/>
        <v>+</v>
      </c>
      <c r="AI90" s="19"/>
      <c r="AJ90" s="20" t="s">
        <v>75</v>
      </c>
      <c r="AK90" s="21"/>
      <c r="AM90" s="19"/>
      <c r="AN90" s="20"/>
      <c r="AO90" s="21"/>
    </row>
    <row r="91" spans="3:41" ht="32.25" thickBot="1">
      <c r="C91" s="17">
        <f t="shared" si="48"/>
        <v>68</v>
      </c>
      <c r="D91" s="115"/>
      <c r="E91" s="220" t="str">
        <f t="shared" si="60"/>
        <v>x</v>
      </c>
      <c r="F91" s="6" t="s">
        <v>8</v>
      </c>
      <c r="G91" s="19"/>
      <c r="H91" s="20"/>
      <c r="I91" s="21"/>
      <c r="J91" s="12"/>
      <c r="M91" s="50">
        <v>2</v>
      </c>
      <c r="N91" s="138">
        <v>-2</v>
      </c>
      <c r="O91" s="138">
        <v>0</v>
      </c>
      <c r="P91" s="138">
        <v>0</v>
      </c>
      <c r="S91" s="136">
        <f t="shared" si="61"/>
      </c>
      <c r="T91" s="136">
        <f t="shared" si="61"/>
      </c>
      <c r="U91" s="136">
        <f t="shared" si="61"/>
      </c>
      <c r="V91" s="137">
        <f t="shared" si="62"/>
        <v>0</v>
      </c>
      <c r="W91" s="138">
        <f t="shared" si="59"/>
        <v>0</v>
      </c>
      <c r="Y91" s="139">
        <f t="shared" si="63"/>
      </c>
      <c r="Z91" s="135">
        <f t="shared" si="68"/>
        <v>2</v>
      </c>
      <c r="AA91" s="135">
        <f t="shared" si="55"/>
        <v>0</v>
      </c>
      <c r="AC91" s="135" t="str">
        <f t="shared" si="64"/>
        <v>+</v>
      </c>
      <c r="AD91" s="135" t="str">
        <f t="shared" si="65"/>
        <v>+</v>
      </c>
      <c r="AE91" s="135" t="str">
        <f t="shared" si="66"/>
        <v>+</v>
      </c>
      <c r="AF91" s="135" t="str">
        <f t="shared" si="67"/>
        <v>+</v>
      </c>
      <c r="AI91" s="19"/>
      <c r="AJ91" s="20"/>
      <c r="AK91" s="21" t="s">
        <v>75</v>
      </c>
      <c r="AM91" s="19"/>
      <c r="AN91" s="20"/>
      <c r="AO91" s="21"/>
    </row>
    <row r="92" spans="3:41" ht="48" thickBot="1">
      <c r="C92" s="17">
        <f t="shared" si="48"/>
        <v>69</v>
      </c>
      <c r="D92" s="115"/>
      <c r="E92" s="220" t="str">
        <f t="shared" si="60"/>
        <v>x</v>
      </c>
      <c r="F92" s="6" t="s">
        <v>297</v>
      </c>
      <c r="G92" s="19"/>
      <c r="H92" s="20"/>
      <c r="I92" s="21"/>
      <c r="J92" s="12"/>
      <c r="L92" s="139">
        <f>C15</f>
        <v>7</v>
      </c>
      <c r="M92" s="50">
        <v>4</v>
      </c>
      <c r="N92" s="138">
        <v>0</v>
      </c>
      <c r="O92" s="138">
        <v>3</v>
      </c>
      <c r="P92" s="138">
        <v>6</v>
      </c>
      <c r="S92" s="136">
        <f t="shared" si="61"/>
      </c>
      <c r="T92" s="136">
        <f aca="true" t="shared" si="69" ref="T92:U94">IF(H92="","",O92)</f>
      </c>
      <c r="U92" s="136">
        <f t="shared" si="69"/>
      </c>
      <c r="V92" s="137">
        <f t="shared" si="62"/>
        <v>0</v>
      </c>
      <c r="W92" s="138">
        <f t="shared" si="59"/>
        <v>0</v>
      </c>
      <c r="Y92" s="139">
        <f t="shared" si="63"/>
      </c>
      <c r="Z92" s="135">
        <f t="shared" si="68"/>
        <v>2</v>
      </c>
      <c r="AA92" s="135">
        <f>COUNTIF(G92:I92,"x")</f>
        <v>0</v>
      </c>
      <c r="AC92" s="135" t="str">
        <f t="shared" si="64"/>
        <v>+</v>
      </c>
      <c r="AD92" s="135" t="str">
        <f t="shared" si="65"/>
        <v>+</v>
      </c>
      <c r="AE92" s="135" t="str">
        <f t="shared" si="66"/>
        <v>+</v>
      </c>
      <c r="AF92" s="135" t="str">
        <f t="shared" si="67"/>
        <v>+</v>
      </c>
      <c r="AI92" s="19" t="s">
        <v>75</v>
      </c>
      <c r="AJ92" s="20"/>
      <c r="AK92" s="21"/>
      <c r="AM92" s="19"/>
      <c r="AN92" s="20"/>
      <c r="AO92" s="21"/>
    </row>
    <row r="93" spans="3:41" ht="32.25" thickBot="1">
      <c r="C93" s="17">
        <f t="shared" si="48"/>
        <v>70</v>
      </c>
      <c r="D93" s="115"/>
      <c r="E93" s="220" t="str">
        <f t="shared" si="60"/>
        <v>x</v>
      </c>
      <c r="F93" s="6" t="s">
        <v>326</v>
      </c>
      <c r="G93" s="19"/>
      <c r="H93" s="20"/>
      <c r="I93" s="21"/>
      <c r="J93" s="12"/>
      <c r="M93" s="50">
        <v>4</v>
      </c>
      <c r="N93" s="138">
        <v>0</v>
      </c>
      <c r="O93" s="138">
        <v>3</v>
      </c>
      <c r="P93" s="138">
        <v>6</v>
      </c>
      <c r="S93" s="136">
        <f t="shared" si="61"/>
      </c>
      <c r="T93" s="136">
        <f t="shared" si="69"/>
      </c>
      <c r="U93" s="136">
        <f t="shared" si="69"/>
      </c>
      <c r="V93" s="137">
        <f t="shared" si="62"/>
        <v>0</v>
      </c>
      <c r="W93" s="138">
        <f t="shared" si="59"/>
        <v>0</v>
      </c>
      <c r="Y93" s="139">
        <f t="shared" si="63"/>
      </c>
      <c r="Z93" s="135">
        <f t="shared" si="68"/>
        <v>2</v>
      </c>
      <c r="AA93" s="135">
        <f>COUNTIF(G93:I93,"x")</f>
        <v>0</v>
      </c>
      <c r="AC93" s="135" t="str">
        <f t="shared" si="64"/>
        <v>+</v>
      </c>
      <c r="AD93" s="135" t="str">
        <f t="shared" si="65"/>
        <v>+</v>
      </c>
      <c r="AE93" s="135" t="str">
        <f t="shared" si="66"/>
        <v>+</v>
      </c>
      <c r="AF93" s="135" t="str">
        <f t="shared" si="67"/>
        <v>+</v>
      </c>
      <c r="AI93" s="19" t="s">
        <v>75</v>
      </c>
      <c r="AJ93" s="20"/>
      <c r="AK93" s="21"/>
      <c r="AM93" s="19"/>
      <c r="AN93" s="20"/>
      <c r="AO93" s="21"/>
    </row>
    <row r="94" spans="3:41" ht="32.25" thickBot="1">
      <c r="C94" s="17">
        <f t="shared" si="48"/>
        <v>71</v>
      </c>
      <c r="D94" s="115"/>
      <c r="E94" s="220" t="str">
        <f t="shared" si="60"/>
        <v>x</v>
      </c>
      <c r="F94" s="6" t="s">
        <v>7</v>
      </c>
      <c r="G94" s="19"/>
      <c r="H94" s="20"/>
      <c r="I94" s="21"/>
      <c r="J94" s="12"/>
      <c r="M94" s="50">
        <v>4</v>
      </c>
      <c r="N94" s="138">
        <v>0</v>
      </c>
      <c r="O94" s="138">
        <v>3</v>
      </c>
      <c r="P94" s="138">
        <v>6</v>
      </c>
      <c r="S94" s="136">
        <f t="shared" si="61"/>
      </c>
      <c r="T94" s="136">
        <f t="shared" si="69"/>
      </c>
      <c r="U94" s="136">
        <f t="shared" si="69"/>
      </c>
      <c r="V94" s="137">
        <f t="shared" si="62"/>
        <v>0</v>
      </c>
      <c r="W94" s="138">
        <f t="shared" si="59"/>
        <v>0</v>
      </c>
      <c r="Y94" s="139">
        <f t="shared" si="63"/>
      </c>
      <c r="Z94" s="135">
        <f t="shared" si="68"/>
        <v>2</v>
      </c>
      <c r="AA94" s="135">
        <f>COUNTIF(G94:I94,"x")</f>
        <v>0</v>
      </c>
      <c r="AC94" s="135" t="str">
        <f t="shared" si="64"/>
        <v>+</v>
      </c>
      <c r="AD94" s="135" t="str">
        <f t="shared" si="65"/>
        <v>+</v>
      </c>
      <c r="AE94" s="135" t="str">
        <f t="shared" si="66"/>
        <v>+</v>
      </c>
      <c r="AF94" s="135" t="str">
        <f t="shared" si="67"/>
        <v>+</v>
      </c>
      <c r="AI94" s="19" t="s">
        <v>75</v>
      </c>
      <c r="AJ94" s="20"/>
      <c r="AK94" s="21"/>
      <c r="AM94" s="19"/>
      <c r="AN94" s="20"/>
      <c r="AO94" s="21"/>
    </row>
    <row r="95" spans="3:41" ht="32.25" thickBot="1">
      <c r="C95" s="17">
        <f t="shared" si="48"/>
        <v>72</v>
      </c>
      <c r="D95" s="115"/>
      <c r="E95" s="220" t="str">
        <f t="shared" si="60"/>
        <v>x</v>
      </c>
      <c r="F95" s="6" t="s">
        <v>283</v>
      </c>
      <c r="G95" s="19"/>
      <c r="H95" s="20"/>
      <c r="I95" s="21"/>
      <c r="J95" s="12"/>
      <c r="M95" s="50">
        <v>2</v>
      </c>
      <c r="N95" s="138">
        <v>0</v>
      </c>
      <c r="O95" s="138">
        <v>0</v>
      </c>
      <c r="P95" s="138">
        <v>0</v>
      </c>
      <c r="S95" s="136">
        <f t="shared" si="61"/>
      </c>
      <c r="T95" s="136">
        <f t="shared" si="61"/>
      </c>
      <c r="U95" s="136">
        <f t="shared" si="61"/>
      </c>
      <c r="V95" s="137">
        <f t="shared" si="62"/>
        <v>0</v>
      </c>
      <c r="W95" s="138">
        <f t="shared" si="59"/>
        <v>0</v>
      </c>
      <c r="Y95" s="139">
        <f t="shared" si="63"/>
      </c>
      <c r="Z95" s="135">
        <f t="shared" si="68"/>
        <v>2</v>
      </c>
      <c r="AA95" s="135">
        <f t="shared" si="55"/>
        <v>0</v>
      </c>
      <c r="AC95" s="135" t="str">
        <f t="shared" si="64"/>
        <v>+</v>
      </c>
      <c r="AD95" s="135" t="str">
        <f t="shared" si="65"/>
        <v>+</v>
      </c>
      <c r="AE95" s="135" t="str">
        <f t="shared" si="66"/>
        <v>+</v>
      </c>
      <c r="AF95" s="135" t="str">
        <f t="shared" si="67"/>
        <v>+</v>
      </c>
      <c r="AI95" s="19"/>
      <c r="AJ95" s="20"/>
      <c r="AK95" s="21" t="s">
        <v>75</v>
      </c>
      <c r="AM95" s="19"/>
      <c r="AN95" s="20"/>
      <c r="AO95" s="21"/>
    </row>
    <row r="96" spans="3:41" ht="32.25" thickBot="1">
      <c r="C96" s="17">
        <f t="shared" si="48"/>
        <v>73</v>
      </c>
      <c r="D96" s="115"/>
      <c r="E96" s="220" t="str">
        <f t="shared" si="60"/>
        <v>x</v>
      </c>
      <c r="F96" s="6" t="s">
        <v>282</v>
      </c>
      <c r="G96" s="19"/>
      <c r="H96" s="20"/>
      <c r="I96" s="21"/>
      <c r="J96" s="12"/>
      <c r="M96" s="50">
        <v>3</v>
      </c>
      <c r="N96" s="138">
        <v>0</v>
      </c>
      <c r="O96" s="138">
        <v>1</v>
      </c>
      <c r="P96" s="138">
        <v>2</v>
      </c>
      <c r="S96" s="136">
        <f t="shared" si="61"/>
      </c>
      <c r="T96" s="136">
        <f t="shared" si="61"/>
      </c>
      <c r="U96" s="136">
        <f t="shared" si="61"/>
      </c>
      <c r="V96" s="137">
        <f t="shared" si="62"/>
        <v>0</v>
      </c>
      <c r="W96" s="138">
        <f t="shared" si="59"/>
        <v>0</v>
      </c>
      <c r="Y96" s="139">
        <f t="shared" si="63"/>
      </c>
      <c r="Z96" s="135">
        <f t="shared" si="68"/>
        <v>2</v>
      </c>
      <c r="AA96" s="135">
        <f t="shared" si="55"/>
        <v>0</v>
      </c>
      <c r="AC96" s="135" t="str">
        <f t="shared" si="64"/>
        <v>+</v>
      </c>
      <c r="AD96" s="135" t="str">
        <f t="shared" si="65"/>
        <v>+</v>
      </c>
      <c r="AE96" s="135" t="str">
        <f t="shared" si="66"/>
        <v>+</v>
      </c>
      <c r="AF96" s="135" t="str">
        <f t="shared" si="67"/>
        <v>+</v>
      </c>
      <c r="AI96" s="19" t="s">
        <v>75</v>
      </c>
      <c r="AJ96" s="20"/>
      <c r="AK96" s="21"/>
      <c r="AM96" s="19"/>
      <c r="AN96" s="20"/>
      <c r="AO96" s="21"/>
    </row>
    <row r="97" spans="3:41" s="25" customFormat="1" ht="16.5" thickBot="1">
      <c r="C97" s="17"/>
      <c r="D97" s="17"/>
      <c r="E97" s="17"/>
      <c r="F97" s="27"/>
      <c r="G97" s="226"/>
      <c r="H97" s="226"/>
      <c r="I97" s="226"/>
      <c r="J97" s="29"/>
      <c r="K97" s="23"/>
      <c r="L97" s="35"/>
      <c r="M97" s="151"/>
      <c r="N97" s="34"/>
      <c r="O97" s="34"/>
      <c r="P97" s="34"/>
      <c r="Q97" s="30"/>
      <c r="R97" s="31"/>
      <c r="S97" s="32">
        <f>IF(ISBLANK(G97),"",N97)</f>
      </c>
      <c r="T97" s="32"/>
      <c r="U97" s="32">
        <f>IF(ISBLANK(I97),"",P97)</f>
      </c>
      <c r="V97" s="33"/>
      <c r="W97" s="138">
        <f t="shared" si="59"/>
        <v>0</v>
      </c>
      <c r="X97" s="31"/>
      <c r="Y97" s="35"/>
      <c r="Z97" s="31"/>
      <c r="AA97" s="31"/>
      <c r="AB97" s="31"/>
      <c r="AC97" s="31"/>
      <c r="AD97" s="31"/>
      <c r="AE97" s="31"/>
      <c r="AF97" s="31"/>
      <c r="AI97" s="226"/>
      <c r="AJ97" s="226"/>
      <c r="AK97" s="226"/>
      <c r="AM97" s="226"/>
      <c r="AN97" s="226"/>
      <c r="AO97" s="226"/>
    </row>
    <row r="98" spans="3:41" ht="18.75" thickBot="1">
      <c r="C98" s="17"/>
      <c r="D98" s="36">
        <f>Z98</f>
        <v>0</v>
      </c>
      <c r="E98" s="18"/>
      <c r="F98" s="219" t="str">
        <f>'Kenmerken en uitgangspunten'!B23</f>
        <v>Didactische organisatie</v>
      </c>
      <c r="G98" s="223"/>
      <c r="H98" s="224"/>
      <c r="I98" s="225"/>
      <c r="J98" s="24"/>
      <c r="K98" s="147"/>
      <c r="L98" s="148"/>
      <c r="M98" s="148"/>
      <c r="N98" s="148">
        <v>0</v>
      </c>
      <c r="O98" s="148">
        <v>4</v>
      </c>
      <c r="P98" s="148">
        <v>13</v>
      </c>
      <c r="S98" s="136">
        <f>SUM(S99:U105)</f>
        <v>0</v>
      </c>
      <c r="T98" s="136">
        <v>7</v>
      </c>
      <c r="U98" s="136">
        <f>IF(ISBLANK(J98),"",P98)</f>
      </c>
      <c r="W98" s="138">
        <f t="shared" si="59"/>
        <v>0</v>
      </c>
      <c r="Y98" s="139">
        <f>IF(AA98=0,"",IF(H98&lt;&gt;"",IF(OR(M98=1,M98&gt;Z98),"",0),IF(AND(I98&lt;&gt;"",M98&gt;1),M98-1,IF(AND(AND(J98&lt;&gt;"",M98&lt;Z98),M98&gt;1),Z98,M98))))</f>
      </c>
      <c r="Z98" s="149">
        <f>IF(T98&lt;&gt;AA98,0,IF(S98&lt;0,1,IF(S98&lt;O98,2,IF(S98&lt;P98,3,4))))</f>
        <v>0</v>
      </c>
      <c r="AA98" s="135">
        <f>SUM(AA99:AA105)</f>
        <v>0</v>
      </c>
      <c r="AC98" s="135" t="str">
        <f>IF(Y98=Z98,G98,"+")</f>
        <v>+</v>
      </c>
      <c r="AD98" s="135" t="str">
        <f>IF(Y98=Z98-1,G98,"+")</f>
        <v>+</v>
      </c>
      <c r="AE98" s="135" t="str">
        <f>IF(AND(Y98=Z98+1,W98=V98),G98,"+")</f>
        <v>+</v>
      </c>
      <c r="AF98" s="135" t="str">
        <f>IF(W98&lt;&gt;V98,G98,"+")</f>
        <v>+</v>
      </c>
      <c r="AI98" s="223"/>
      <c r="AJ98" s="224"/>
      <c r="AK98" s="225"/>
      <c r="AM98" s="223"/>
      <c r="AN98" s="224"/>
      <c r="AO98" s="225"/>
    </row>
    <row r="99" spans="3:41" ht="16.5" thickBot="1">
      <c r="C99" s="17">
        <f>C96</f>
        <v>73</v>
      </c>
      <c r="D99" s="115"/>
      <c r="E99" s="220" t="str">
        <f aca="true" t="shared" si="70" ref="E99:E105">IF(F99=AF99,L99,"x")</f>
        <v>x</v>
      </c>
      <c r="F99" s="6" t="s">
        <v>327</v>
      </c>
      <c r="G99" s="19"/>
      <c r="H99" s="116"/>
      <c r="I99" s="21"/>
      <c r="J99" s="12"/>
      <c r="M99" s="50">
        <v>1</v>
      </c>
      <c r="N99" s="138">
        <v>0</v>
      </c>
      <c r="O99" s="138">
        <v>-1</v>
      </c>
      <c r="P99" s="138">
        <v>-1</v>
      </c>
      <c r="S99" s="136">
        <f aca="true" t="shared" si="71" ref="S99:U105">IF(G99="","",N99)</f>
      </c>
      <c r="T99" s="136">
        <f t="shared" si="71"/>
      </c>
      <c r="U99" s="136">
        <f t="shared" si="71"/>
      </c>
      <c r="V99" s="137">
        <f aca="true" t="shared" si="72" ref="V99:V105">SUM(S99:U99)</f>
        <v>0</v>
      </c>
      <c r="W99" s="138">
        <f t="shared" si="59"/>
        <v>0</v>
      </c>
      <c r="Y99" s="139">
        <f aca="true" t="shared" si="73" ref="Y99:Y105">IF(AA99=0,"",IF(G99&lt;&gt;"",IF(OR(M99=1,M99&gt;Z99),"",0),IF(AND(H99&lt;&gt;"",M99&gt;1),M99-1,IF(AND(AND(I99&lt;&gt;"",M99&lt;Z99),M99&gt;1),Z99,M99))))</f>
      </c>
      <c r="Z99" s="135">
        <f>MAX(2,Z98)</f>
        <v>2</v>
      </c>
      <c r="AA99" s="135">
        <f t="shared" si="55"/>
        <v>0</v>
      </c>
      <c r="AC99" s="135" t="str">
        <f aca="true" t="shared" si="74" ref="AC99:AC105">IF(Y99=Z99,F99,"+")</f>
        <v>+</v>
      </c>
      <c r="AD99" s="135" t="str">
        <f aca="true" t="shared" si="75" ref="AD99:AD105">IF(Y99&lt;Z99,F99,"+")</f>
        <v>+</v>
      </c>
      <c r="AE99" s="135" t="str">
        <f aca="true" t="shared" si="76" ref="AE99:AE105">IF(AND(Y99=Z99+1,W99=V99),F99,"+")</f>
        <v>+</v>
      </c>
      <c r="AF99" s="135" t="str">
        <f aca="true" t="shared" si="77" ref="AF99:AF105">IF(W99&lt;&gt;V99,F99,"+")</f>
        <v>+</v>
      </c>
      <c r="AI99" s="19" t="s">
        <v>75</v>
      </c>
      <c r="AJ99" s="116"/>
      <c r="AK99" s="21"/>
      <c r="AM99" s="19"/>
      <c r="AN99" s="116"/>
      <c r="AO99" s="21"/>
    </row>
    <row r="100" spans="3:41" ht="32.25" thickBot="1">
      <c r="C100" s="17">
        <f t="shared" si="48"/>
        <v>74</v>
      </c>
      <c r="D100" s="115"/>
      <c r="E100" s="220" t="str">
        <f t="shared" si="70"/>
        <v>x</v>
      </c>
      <c r="F100" s="6" t="s">
        <v>1</v>
      </c>
      <c r="G100" s="19"/>
      <c r="H100" s="20"/>
      <c r="I100" s="21"/>
      <c r="J100" s="12"/>
      <c r="M100" s="50">
        <v>2</v>
      </c>
      <c r="N100" s="138">
        <v>0</v>
      </c>
      <c r="O100" s="138">
        <v>0</v>
      </c>
      <c r="P100" s="138">
        <v>0</v>
      </c>
      <c r="S100" s="136">
        <f t="shared" si="71"/>
      </c>
      <c r="T100" s="136">
        <f t="shared" si="71"/>
      </c>
      <c r="U100" s="136">
        <f t="shared" si="71"/>
      </c>
      <c r="V100" s="137">
        <f t="shared" si="72"/>
        <v>0</v>
      </c>
      <c r="W100" s="138">
        <f t="shared" si="59"/>
        <v>0</v>
      </c>
      <c r="Y100" s="139">
        <f t="shared" si="73"/>
      </c>
      <c r="Z100" s="135">
        <f aca="true" t="shared" si="78" ref="Z100:Z105">MAX(2,Z99)</f>
        <v>2</v>
      </c>
      <c r="AA100" s="135">
        <f t="shared" si="55"/>
        <v>0</v>
      </c>
      <c r="AC100" s="135" t="str">
        <f t="shared" si="74"/>
        <v>+</v>
      </c>
      <c r="AD100" s="135" t="str">
        <f t="shared" si="75"/>
        <v>+</v>
      </c>
      <c r="AE100" s="135" t="str">
        <f t="shared" si="76"/>
        <v>+</v>
      </c>
      <c r="AF100" s="135" t="str">
        <f t="shared" si="77"/>
        <v>+</v>
      </c>
      <c r="AI100" s="19"/>
      <c r="AJ100" s="20"/>
      <c r="AK100" s="21" t="s">
        <v>75</v>
      </c>
      <c r="AM100" s="19"/>
      <c r="AN100" s="20"/>
      <c r="AO100" s="21"/>
    </row>
    <row r="101" spans="3:41" ht="32.25" thickBot="1">
      <c r="C101" s="17">
        <f t="shared" si="48"/>
        <v>75</v>
      </c>
      <c r="D101" s="115"/>
      <c r="E101" s="220" t="str">
        <f t="shared" si="70"/>
        <v>x</v>
      </c>
      <c r="F101" s="6" t="s">
        <v>285</v>
      </c>
      <c r="G101" s="19"/>
      <c r="H101" s="20"/>
      <c r="I101" s="21"/>
      <c r="J101" s="12"/>
      <c r="M101" s="50">
        <v>3</v>
      </c>
      <c r="N101" s="138">
        <v>0</v>
      </c>
      <c r="O101" s="138">
        <v>1</v>
      </c>
      <c r="P101" s="138">
        <v>2</v>
      </c>
      <c r="S101" s="136">
        <f t="shared" si="71"/>
      </c>
      <c r="T101" s="136">
        <f t="shared" si="71"/>
      </c>
      <c r="U101" s="136">
        <f t="shared" si="71"/>
      </c>
      <c r="V101" s="137">
        <f t="shared" si="72"/>
        <v>0</v>
      </c>
      <c r="W101" s="138">
        <f t="shared" si="59"/>
        <v>0</v>
      </c>
      <c r="Y101" s="139">
        <f t="shared" si="73"/>
      </c>
      <c r="Z101" s="135">
        <f t="shared" si="78"/>
        <v>2</v>
      </c>
      <c r="AA101" s="135">
        <f t="shared" si="55"/>
        <v>0</v>
      </c>
      <c r="AC101" s="135" t="str">
        <f t="shared" si="74"/>
        <v>+</v>
      </c>
      <c r="AD101" s="135" t="str">
        <f t="shared" si="75"/>
        <v>+</v>
      </c>
      <c r="AE101" s="135" t="str">
        <f t="shared" si="76"/>
        <v>+</v>
      </c>
      <c r="AF101" s="135" t="str">
        <f t="shared" si="77"/>
        <v>+</v>
      </c>
      <c r="AI101" s="19"/>
      <c r="AJ101" s="20" t="s">
        <v>75</v>
      </c>
      <c r="AK101" s="21"/>
      <c r="AM101" s="19"/>
      <c r="AN101" s="20"/>
      <c r="AO101" s="21"/>
    </row>
    <row r="102" spans="3:41" ht="32.25" thickBot="1">
      <c r="C102" s="17">
        <f t="shared" si="48"/>
        <v>76</v>
      </c>
      <c r="D102" s="115"/>
      <c r="E102" s="220" t="str">
        <f t="shared" si="70"/>
        <v>x</v>
      </c>
      <c r="F102" s="6" t="s">
        <v>329</v>
      </c>
      <c r="G102" s="19"/>
      <c r="H102" s="20"/>
      <c r="I102" s="21"/>
      <c r="J102" s="12"/>
      <c r="M102" s="50">
        <v>3</v>
      </c>
      <c r="N102" s="138">
        <v>0</v>
      </c>
      <c r="O102" s="138">
        <v>1</v>
      </c>
      <c r="P102" s="138">
        <v>2</v>
      </c>
      <c r="S102" s="136">
        <f t="shared" si="71"/>
      </c>
      <c r="T102" s="136">
        <f t="shared" si="71"/>
      </c>
      <c r="U102" s="136">
        <f t="shared" si="71"/>
      </c>
      <c r="V102" s="137">
        <f t="shared" si="72"/>
        <v>0</v>
      </c>
      <c r="W102" s="138">
        <f t="shared" si="59"/>
        <v>0</v>
      </c>
      <c r="Y102" s="139">
        <f t="shared" si="73"/>
      </c>
      <c r="Z102" s="135">
        <f t="shared" si="78"/>
        <v>2</v>
      </c>
      <c r="AA102" s="135">
        <f t="shared" si="55"/>
        <v>0</v>
      </c>
      <c r="AC102" s="135" t="str">
        <f t="shared" si="74"/>
        <v>+</v>
      </c>
      <c r="AD102" s="135" t="str">
        <f t="shared" si="75"/>
        <v>+</v>
      </c>
      <c r="AE102" s="135" t="str">
        <f t="shared" si="76"/>
        <v>+</v>
      </c>
      <c r="AF102" s="135" t="str">
        <f t="shared" si="77"/>
        <v>+</v>
      </c>
      <c r="AI102" s="19" t="s">
        <v>75</v>
      </c>
      <c r="AJ102" s="20"/>
      <c r="AK102" s="21"/>
      <c r="AM102" s="19"/>
      <c r="AN102" s="20"/>
      <c r="AO102" s="21"/>
    </row>
    <row r="103" spans="3:41" ht="32.25" thickBot="1">
      <c r="C103" s="17">
        <f t="shared" si="48"/>
        <v>77</v>
      </c>
      <c r="D103" s="115"/>
      <c r="E103" s="220" t="str">
        <f t="shared" si="70"/>
        <v>x</v>
      </c>
      <c r="F103" s="6" t="s">
        <v>328</v>
      </c>
      <c r="G103" s="19"/>
      <c r="H103" s="20"/>
      <c r="I103" s="21"/>
      <c r="J103" s="12"/>
      <c r="M103" s="50">
        <v>4</v>
      </c>
      <c r="N103" s="138">
        <v>0</v>
      </c>
      <c r="O103" s="138">
        <v>3</v>
      </c>
      <c r="P103" s="138">
        <v>6</v>
      </c>
      <c r="S103" s="136">
        <f t="shared" si="71"/>
      </c>
      <c r="T103" s="136">
        <f t="shared" si="71"/>
      </c>
      <c r="U103" s="136">
        <f t="shared" si="71"/>
      </c>
      <c r="V103" s="137">
        <f t="shared" si="72"/>
        <v>0</v>
      </c>
      <c r="W103" s="138">
        <f t="shared" si="59"/>
        <v>0</v>
      </c>
      <c r="Y103" s="139">
        <f t="shared" si="73"/>
      </c>
      <c r="Z103" s="135">
        <f t="shared" si="78"/>
        <v>2</v>
      </c>
      <c r="AA103" s="135">
        <f t="shared" si="55"/>
        <v>0</v>
      </c>
      <c r="AC103" s="135" t="str">
        <f t="shared" si="74"/>
        <v>+</v>
      </c>
      <c r="AD103" s="135" t="str">
        <f t="shared" si="75"/>
        <v>+</v>
      </c>
      <c r="AE103" s="135" t="str">
        <f t="shared" si="76"/>
        <v>+</v>
      </c>
      <c r="AF103" s="135" t="str">
        <f t="shared" si="77"/>
        <v>+</v>
      </c>
      <c r="AI103" s="19" t="s">
        <v>75</v>
      </c>
      <c r="AJ103" s="20"/>
      <c r="AK103" s="21"/>
      <c r="AM103" s="19"/>
      <c r="AN103" s="20"/>
      <c r="AO103" s="21"/>
    </row>
    <row r="104" spans="3:41" ht="16.5" thickBot="1">
      <c r="C104" s="17">
        <f t="shared" si="48"/>
        <v>78</v>
      </c>
      <c r="D104" s="115"/>
      <c r="E104" s="220" t="str">
        <f t="shared" si="70"/>
        <v>x</v>
      </c>
      <c r="F104" s="6" t="s">
        <v>284</v>
      </c>
      <c r="G104" s="19"/>
      <c r="H104" s="20"/>
      <c r="I104" s="21"/>
      <c r="J104" s="12"/>
      <c r="L104" s="139">
        <v>76</v>
      </c>
      <c r="M104" s="50">
        <v>3</v>
      </c>
      <c r="N104" s="138">
        <v>0</v>
      </c>
      <c r="O104" s="138">
        <v>1</v>
      </c>
      <c r="P104" s="138">
        <v>2</v>
      </c>
      <c r="S104" s="136">
        <f t="shared" si="71"/>
      </c>
      <c r="T104" s="136">
        <f t="shared" si="71"/>
      </c>
      <c r="U104" s="136">
        <f t="shared" si="71"/>
      </c>
      <c r="V104" s="137">
        <f t="shared" si="72"/>
        <v>0</v>
      </c>
      <c r="W104" s="138">
        <f t="shared" si="59"/>
        <v>0</v>
      </c>
      <c r="Y104" s="139">
        <f t="shared" si="73"/>
      </c>
      <c r="Z104" s="135">
        <f t="shared" si="78"/>
        <v>2</v>
      </c>
      <c r="AA104" s="135">
        <f t="shared" si="55"/>
        <v>0</v>
      </c>
      <c r="AC104" s="135" t="str">
        <f t="shared" si="74"/>
        <v>+</v>
      </c>
      <c r="AD104" s="135" t="str">
        <f t="shared" si="75"/>
        <v>+</v>
      </c>
      <c r="AE104" s="135" t="str">
        <f t="shared" si="76"/>
        <v>+</v>
      </c>
      <c r="AF104" s="135" t="str">
        <f t="shared" si="77"/>
        <v>+</v>
      </c>
      <c r="AI104" s="19" t="s">
        <v>75</v>
      </c>
      <c r="AJ104" s="20"/>
      <c r="AK104" s="21"/>
      <c r="AM104" s="19"/>
      <c r="AN104" s="20"/>
      <c r="AO104" s="21"/>
    </row>
    <row r="105" spans="3:41" ht="48" thickBot="1">
      <c r="C105" s="17">
        <f t="shared" si="48"/>
        <v>79</v>
      </c>
      <c r="D105" s="115"/>
      <c r="E105" s="220" t="str">
        <f t="shared" si="70"/>
        <v>x</v>
      </c>
      <c r="F105" s="6" t="s">
        <v>330</v>
      </c>
      <c r="G105" s="19"/>
      <c r="H105" s="20"/>
      <c r="I105" s="21"/>
      <c r="J105" s="12"/>
      <c r="L105" s="139">
        <f>C102</f>
        <v>76</v>
      </c>
      <c r="M105" s="50">
        <v>4</v>
      </c>
      <c r="N105" s="138">
        <v>0</v>
      </c>
      <c r="O105" s="138">
        <v>3</v>
      </c>
      <c r="P105" s="138">
        <v>6</v>
      </c>
      <c r="S105" s="136">
        <f t="shared" si="71"/>
      </c>
      <c r="T105" s="136">
        <f t="shared" si="71"/>
      </c>
      <c r="U105" s="136">
        <f t="shared" si="71"/>
      </c>
      <c r="V105" s="137">
        <f t="shared" si="72"/>
        <v>0</v>
      </c>
      <c r="W105" s="138">
        <f t="shared" si="59"/>
        <v>0</v>
      </c>
      <c r="Y105" s="139">
        <f t="shared" si="73"/>
      </c>
      <c r="Z105" s="135">
        <f t="shared" si="78"/>
        <v>2</v>
      </c>
      <c r="AA105" s="135">
        <f t="shared" si="55"/>
        <v>0</v>
      </c>
      <c r="AC105" s="135" t="str">
        <f t="shared" si="74"/>
        <v>+</v>
      </c>
      <c r="AD105" s="135" t="str">
        <f t="shared" si="75"/>
        <v>+</v>
      </c>
      <c r="AE105" s="135" t="str">
        <f t="shared" si="76"/>
        <v>+</v>
      </c>
      <c r="AF105" s="135" t="str">
        <f t="shared" si="77"/>
        <v>+</v>
      </c>
      <c r="AI105" s="19" t="s">
        <v>75</v>
      </c>
      <c r="AJ105" s="20"/>
      <c r="AK105" s="21"/>
      <c r="AM105" s="19"/>
      <c r="AN105" s="20"/>
      <c r="AO105" s="21"/>
    </row>
    <row r="106" spans="3:41" s="25" customFormat="1" ht="16.5" thickBot="1">
      <c r="C106" s="17"/>
      <c r="D106" s="17"/>
      <c r="E106" s="17"/>
      <c r="F106" s="26"/>
      <c r="G106" s="226"/>
      <c r="H106" s="226"/>
      <c r="I106" s="226"/>
      <c r="J106" s="29"/>
      <c r="K106" s="23"/>
      <c r="L106" s="35"/>
      <c r="M106" s="151"/>
      <c r="N106" s="34"/>
      <c r="O106" s="34"/>
      <c r="P106" s="34"/>
      <c r="Q106" s="30"/>
      <c r="R106" s="31"/>
      <c r="S106" s="32"/>
      <c r="T106" s="32"/>
      <c r="U106" s="32"/>
      <c r="V106" s="33"/>
      <c r="W106" s="138">
        <f t="shared" si="59"/>
        <v>0</v>
      </c>
      <c r="X106" s="31"/>
      <c r="Y106" s="35"/>
      <c r="Z106" s="31"/>
      <c r="AA106" s="31"/>
      <c r="AB106" s="31"/>
      <c r="AC106" s="31"/>
      <c r="AD106" s="31"/>
      <c r="AE106" s="31"/>
      <c r="AF106" s="31"/>
      <c r="AI106" s="226"/>
      <c r="AJ106" s="226"/>
      <c r="AK106" s="226"/>
      <c r="AM106" s="226"/>
      <c r="AN106" s="226"/>
      <c r="AO106" s="226"/>
    </row>
    <row r="107" spans="3:41" ht="18.75" thickBot="1">
      <c r="C107" s="17"/>
      <c r="D107" s="36">
        <f>Z107</f>
        <v>0</v>
      </c>
      <c r="E107" s="18"/>
      <c r="F107" s="219" t="str">
        <f>'Kenmerken en uitgangspunten'!B25</f>
        <v>Voorkomen lesuitval</v>
      </c>
      <c r="G107" s="223"/>
      <c r="H107" s="224"/>
      <c r="I107" s="225"/>
      <c r="J107" s="24"/>
      <c r="K107" s="147"/>
      <c r="L107" s="148"/>
      <c r="M107" s="148"/>
      <c r="N107" s="148">
        <v>0</v>
      </c>
      <c r="O107" s="148">
        <v>2</v>
      </c>
      <c r="P107" s="148">
        <v>6</v>
      </c>
      <c r="S107" s="136">
        <f>SUM(S108:U113)</f>
        <v>0</v>
      </c>
      <c r="T107" s="136">
        <v>6</v>
      </c>
      <c r="U107" s="136">
        <f>IF(ISBLANK(J107),"",P107)</f>
      </c>
      <c r="W107" s="138">
        <f t="shared" si="59"/>
        <v>0</v>
      </c>
      <c r="Y107" s="139">
        <f>IF(AA107=0,"",IF(H107&lt;&gt;"",IF(OR(M107=1,M107&gt;Z107),"",0),IF(AND(I107&lt;&gt;"",M107&gt;1),M107-1,IF(AND(AND(J107&lt;&gt;"",M107&lt;Z107),M107&gt;1),Z107,M107))))</f>
      </c>
      <c r="Z107" s="149">
        <f>IF(T107&lt;&gt;AA107,0,IF(S107&lt;0,1,IF(S107&lt;O107,2,IF(S107&lt;P107,3,4))))</f>
        <v>0</v>
      </c>
      <c r="AA107" s="135">
        <f>SUM(AA108:AA113)</f>
        <v>0</v>
      </c>
      <c r="AC107" s="135" t="str">
        <f>IF(Y107=Z107,G107,"+")</f>
        <v>+</v>
      </c>
      <c r="AD107" s="135" t="str">
        <f>IF(Y107=Z107-1,G107,"+")</f>
        <v>+</v>
      </c>
      <c r="AE107" s="135" t="str">
        <f>IF(AND(Y107=Z107+1,W107=V107),G107,"+")</f>
        <v>+</v>
      </c>
      <c r="AF107" s="135" t="str">
        <f>IF(W107&lt;&gt;V107,G107,"+")</f>
        <v>+</v>
      </c>
      <c r="AI107" s="223"/>
      <c r="AJ107" s="224"/>
      <c r="AK107" s="225"/>
      <c r="AM107" s="223"/>
      <c r="AN107" s="224"/>
      <c r="AO107" s="225"/>
    </row>
    <row r="108" spans="3:41" ht="16.5" thickBot="1">
      <c r="C108" s="17">
        <f>C105+1</f>
        <v>80</v>
      </c>
      <c r="D108" s="115"/>
      <c r="E108" s="220" t="str">
        <f aca="true" t="shared" si="79" ref="E108:E113">IF(F108=AF108,L108,"x")</f>
        <v>x</v>
      </c>
      <c r="F108" s="6" t="s">
        <v>331</v>
      </c>
      <c r="G108" s="19"/>
      <c r="H108" s="116"/>
      <c r="I108" s="21"/>
      <c r="J108" s="12"/>
      <c r="M108" s="50">
        <v>1</v>
      </c>
      <c r="N108" s="138">
        <v>0</v>
      </c>
      <c r="O108" s="138">
        <v>-2</v>
      </c>
      <c r="P108" s="138">
        <v>-2</v>
      </c>
      <c r="S108" s="136">
        <f aca="true" t="shared" si="80" ref="S108:U113">IF(G108="","",N108)</f>
      </c>
      <c r="T108" s="136">
        <f t="shared" si="80"/>
      </c>
      <c r="U108" s="136">
        <f t="shared" si="80"/>
      </c>
      <c r="V108" s="137">
        <f aca="true" t="shared" si="81" ref="V108:V113">SUM(S108:U108)</f>
        <v>0</v>
      </c>
      <c r="W108" s="138">
        <f t="shared" si="59"/>
        <v>0</v>
      </c>
      <c r="Y108" s="139">
        <f aca="true" t="shared" si="82" ref="Y108:Y113">IF(AA108=0,"",IF(G108&lt;&gt;"",IF(OR(M108=1,M108&gt;Z108),"",0),IF(AND(H108&lt;&gt;"",M108&gt;1),M108-1,IF(AND(AND(I108&lt;&gt;"",M108&lt;Z108),M108&gt;1),Z108,M108))))</f>
      </c>
      <c r="Z108" s="135">
        <f aca="true" t="shared" si="83" ref="Z108:Z113">MAX(2,Z107)</f>
        <v>2</v>
      </c>
      <c r="AA108" s="135">
        <f aca="true" t="shared" si="84" ref="AA108:AA113">COUNTIF(G108:I108,"x")</f>
        <v>0</v>
      </c>
      <c r="AC108" s="135" t="str">
        <f aca="true" t="shared" si="85" ref="AC108:AC113">IF(Y108=Z108,F108,"+")</f>
        <v>+</v>
      </c>
      <c r="AD108" s="135" t="str">
        <f aca="true" t="shared" si="86" ref="AD108:AD113">IF(Y108&lt;Z108,F108,"+")</f>
        <v>+</v>
      </c>
      <c r="AE108" s="135" t="str">
        <f aca="true" t="shared" si="87" ref="AE108:AE113">IF(AND(Y108=Z108+1,W108=V108),F108,"+")</f>
        <v>+</v>
      </c>
      <c r="AF108" s="135" t="str">
        <f aca="true" t="shared" si="88" ref="AF108:AF113">IF(W108&lt;&gt;V108,F108,"+")</f>
        <v>+</v>
      </c>
      <c r="AI108" s="19" t="s">
        <v>75</v>
      </c>
      <c r="AJ108" s="116"/>
      <c r="AK108" s="21"/>
      <c r="AM108" s="19"/>
      <c r="AN108" s="116"/>
      <c r="AO108" s="21"/>
    </row>
    <row r="109" spans="3:41" ht="32.25" thickBot="1">
      <c r="C109" s="17">
        <f t="shared" si="48"/>
        <v>81</v>
      </c>
      <c r="D109" s="115"/>
      <c r="E109" s="220" t="str">
        <f t="shared" si="79"/>
        <v>x</v>
      </c>
      <c r="F109" s="6" t="s">
        <v>332</v>
      </c>
      <c r="G109" s="19"/>
      <c r="H109" s="116"/>
      <c r="I109" s="21"/>
      <c r="J109" s="12"/>
      <c r="M109" s="50">
        <v>1</v>
      </c>
      <c r="N109" s="138">
        <v>0</v>
      </c>
      <c r="O109" s="138">
        <v>-2</v>
      </c>
      <c r="P109" s="138">
        <v>-2</v>
      </c>
      <c r="S109" s="136">
        <f t="shared" si="80"/>
      </c>
      <c r="T109" s="136">
        <f t="shared" si="80"/>
      </c>
      <c r="U109" s="136">
        <f t="shared" si="80"/>
      </c>
      <c r="V109" s="137">
        <f t="shared" si="81"/>
        <v>0</v>
      </c>
      <c r="W109" s="138">
        <f t="shared" si="59"/>
        <v>0</v>
      </c>
      <c r="Y109" s="139">
        <f t="shared" si="82"/>
      </c>
      <c r="Z109" s="135">
        <f t="shared" si="83"/>
        <v>2</v>
      </c>
      <c r="AA109" s="135">
        <f t="shared" si="84"/>
        <v>0</v>
      </c>
      <c r="AC109" s="135" t="str">
        <f t="shared" si="85"/>
        <v>+</v>
      </c>
      <c r="AD109" s="135" t="str">
        <f t="shared" si="86"/>
        <v>+</v>
      </c>
      <c r="AE109" s="135" t="str">
        <f t="shared" si="87"/>
        <v>+</v>
      </c>
      <c r="AF109" s="135" t="str">
        <f t="shared" si="88"/>
        <v>+</v>
      </c>
      <c r="AI109" s="19" t="s">
        <v>75</v>
      </c>
      <c r="AJ109" s="116"/>
      <c r="AK109" s="21"/>
      <c r="AM109" s="19"/>
      <c r="AN109" s="116"/>
      <c r="AO109" s="21"/>
    </row>
    <row r="110" spans="3:41" ht="32.25" thickBot="1">
      <c r="C110" s="17">
        <f t="shared" si="48"/>
        <v>82</v>
      </c>
      <c r="D110" s="115"/>
      <c r="E110" s="220" t="str">
        <f t="shared" si="79"/>
        <v>x</v>
      </c>
      <c r="F110" s="6" t="s">
        <v>131</v>
      </c>
      <c r="G110" s="19"/>
      <c r="H110" s="20"/>
      <c r="I110" s="21"/>
      <c r="J110" s="12"/>
      <c r="M110" s="50">
        <v>2</v>
      </c>
      <c r="N110" s="138">
        <v>0</v>
      </c>
      <c r="O110" s="138">
        <v>0</v>
      </c>
      <c r="P110" s="138">
        <v>0</v>
      </c>
      <c r="S110" s="136">
        <f t="shared" si="80"/>
      </c>
      <c r="T110" s="136">
        <f t="shared" si="80"/>
      </c>
      <c r="U110" s="136">
        <f t="shared" si="80"/>
      </c>
      <c r="V110" s="137">
        <f t="shared" si="81"/>
        <v>0</v>
      </c>
      <c r="W110" s="138">
        <f t="shared" si="59"/>
        <v>0</v>
      </c>
      <c r="Y110" s="139">
        <f t="shared" si="82"/>
      </c>
      <c r="Z110" s="135">
        <f t="shared" si="83"/>
        <v>2</v>
      </c>
      <c r="AA110" s="135">
        <f t="shared" si="84"/>
        <v>0</v>
      </c>
      <c r="AC110" s="135" t="str">
        <f t="shared" si="85"/>
        <v>+</v>
      </c>
      <c r="AD110" s="135" t="str">
        <f t="shared" si="86"/>
        <v>+</v>
      </c>
      <c r="AE110" s="135" t="str">
        <f t="shared" si="87"/>
        <v>+</v>
      </c>
      <c r="AF110" s="135" t="str">
        <f t="shared" si="88"/>
        <v>+</v>
      </c>
      <c r="AI110" s="19"/>
      <c r="AJ110" s="20"/>
      <c r="AK110" s="21" t="s">
        <v>75</v>
      </c>
      <c r="AM110" s="19"/>
      <c r="AN110" s="20"/>
      <c r="AO110" s="21"/>
    </row>
    <row r="111" spans="3:41" ht="32.25" thickBot="1">
      <c r="C111" s="17">
        <f t="shared" si="48"/>
        <v>83</v>
      </c>
      <c r="D111" s="115"/>
      <c r="E111" s="220" t="str">
        <f t="shared" si="79"/>
        <v>x</v>
      </c>
      <c r="F111" s="6" t="s">
        <v>130</v>
      </c>
      <c r="G111" s="19"/>
      <c r="H111" s="20"/>
      <c r="I111" s="21"/>
      <c r="J111" s="12"/>
      <c r="M111" s="50">
        <v>2</v>
      </c>
      <c r="N111" s="138">
        <v>0</v>
      </c>
      <c r="O111" s="138">
        <v>0</v>
      </c>
      <c r="P111" s="138">
        <v>0</v>
      </c>
      <c r="S111" s="136">
        <f t="shared" si="80"/>
      </c>
      <c r="T111" s="136">
        <f t="shared" si="80"/>
      </c>
      <c r="U111" s="136">
        <f t="shared" si="80"/>
      </c>
      <c r="V111" s="137">
        <f t="shared" si="81"/>
        <v>0</v>
      </c>
      <c r="W111" s="138">
        <f t="shared" si="59"/>
        <v>0</v>
      </c>
      <c r="Y111" s="139">
        <f t="shared" si="82"/>
      </c>
      <c r="Z111" s="135">
        <f t="shared" si="83"/>
        <v>2</v>
      </c>
      <c r="AA111" s="135">
        <f t="shared" si="84"/>
        <v>0</v>
      </c>
      <c r="AC111" s="135" t="str">
        <f t="shared" si="85"/>
        <v>+</v>
      </c>
      <c r="AD111" s="135" t="str">
        <f t="shared" si="86"/>
        <v>+</v>
      </c>
      <c r="AE111" s="135" t="str">
        <f t="shared" si="87"/>
        <v>+</v>
      </c>
      <c r="AF111" s="135" t="str">
        <f t="shared" si="88"/>
        <v>+</v>
      </c>
      <c r="AI111" s="19"/>
      <c r="AJ111" s="20"/>
      <c r="AK111" s="21" t="s">
        <v>75</v>
      </c>
      <c r="AM111" s="19"/>
      <c r="AN111" s="20"/>
      <c r="AO111" s="21"/>
    </row>
    <row r="112" spans="3:41" ht="32.25" thickBot="1">
      <c r="C112" s="17">
        <f t="shared" si="48"/>
        <v>84</v>
      </c>
      <c r="D112" s="115"/>
      <c r="E112" s="220" t="str">
        <f t="shared" si="79"/>
        <v>x</v>
      </c>
      <c r="F112" s="6" t="s">
        <v>333</v>
      </c>
      <c r="G112" s="19"/>
      <c r="H112" s="20"/>
      <c r="I112" s="21"/>
      <c r="J112" s="12"/>
      <c r="M112" s="50">
        <v>3</v>
      </c>
      <c r="N112" s="138">
        <v>0</v>
      </c>
      <c r="O112" s="138">
        <v>1</v>
      </c>
      <c r="P112" s="138">
        <v>2</v>
      </c>
      <c r="S112" s="136">
        <f t="shared" si="80"/>
      </c>
      <c r="T112" s="136">
        <f t="shared" si="80"/>
      </c>
      <c r="U112" s="136">
        <f t="shared" si="80"/>
      </c>
      <c r="V112" s="137">
        <f t="shared" si="81"/>
        <v>0</v>
      </c>
      <c r="W112" s="138">
        <f t="shared" si="59"/>
        <v>0</v>
      </c>
      <c r="Y112" s="139">
        <f t="shared" si="82"/>
      </c>
      <c r="Z112" s="135">
        <f t="shared" si="83"/>
        <v>2</v>
      </c>
      <c r="AA112" s="135">
        <f t="shared" si="84"/>
        <v>0</v>
      </c>
      <c r="AC112" s="135" t="str">
        <f t="shared" si="85"/>
        <v>+</v>
      </c>
      <c r="AD112" s="135" t="str">
        <f t="shared" si="86"/>
        <v>+</v>
      </c>
      <c r="AE112" s="135" t="str">
        <f t="shared" si="87"/>
        <v>+</v>
      </c>
      <c r="AF112" s="135" t="str">
        <f t="shared" si="88"/>
        <v>+</v>
      </c>
      <c r="AI112" s="19" t="s">
        <v>75</v>
      </c>
      <c r="AJ112" s="20"/>
      <c r="AK112" s="21"/>
      <c r="AM112" s="19"/>
      <c r="AN112" s="20"/>
      <c r="AO112" s="21"/>
    </row>
    <row r="113" spans="3:41" ht="32.25" thickBot="1">
      <c r="C113" s="17">
        <f t="shared" si="48"/>
        <v>85</v>
      </c>
      <c r="D113" s="115"/>
      <c r="E113" s="220" t="str">
        <f t="shared" si="79"/>
        <v>x</v>
      </c>
      <c r="F113" s="6" t="s">
        <v>334</v>
      </c>
      <c r="G113" s="19"/>
      <c r="H113" s="20"/>
      <c r="I113" s="21"/>
      <c r="J113" s="12"/>
      <c r="M113" s="50">
        <v>4</v>
      </c>
      <c r="N113" s="138">
        <v>0</v>
      </c>
      <c r="O113" s="138">
        <v>3</v>
      </c>
      <c r="P113" s="138">
        <v>6</v>
      </c>
      <c r="S113" s="136">
        <f t="shared" si="80"/>
      </c>
      <c r="T113" s="136">
        <f t="shared" si="80"/>
      </c>
      <c r="U113" s="136">
        <f t="shared" si="80"/>
      </c>
      <c r="V113" s="137">
        <f t="shared" si="81"/>
        <v>0</v>
      </c>
      <c r="W113" s="138">
        <f t="shared" si="59"/>
        <v>0</v>
      </c>
      <c r="Y113" s="139">
        <f t="shared" si="82"/>
      </c>
      <c r="Z113" s="135">
        <f t="shared" si="83"/>
        <v>2</v>
      </c>
      <c r="AA113" s="135">
        <f t="shared" si="84"/>
        <v>0</v>
      </c>
      <c r="AC113" s="135" t="str">
        <f t="shared" si="85"/>
        <v>+</v>
      </c>
      <c r="AD113" s="135" t="str">
        <f t="shared" si="86"/>
        <v>+</v>
      </c>
      <c r="AE113" s="135" t="str">
        <f t="shared" si="87"/>
        <v>+</v>
      </c>
      <c r="AF113" s="135" t="str">
        <f t="shared" si="88"/>
        <v>+</v>
      </c>
      <c r="AI113" s="19" t="s">
        <v>75</v>
      </c>
      <c r="AJ113" s="20"/>
      <c r="AK113" s="21"/>
      <c r="AM113" s="19"/>
      <c r="AN113" s="20"/>
      <c r="AO113" s="21"/>
    </row>
    <row r="114" spans="3:41" s="25" customFormat="1" ht="16.5" thickBot="1">
      <c r="C114" s="17"/>
      <c r="D114" s="17"/>
      <c r="E114" s="17"/>
      <c r="F114" s="27"/>
      <c r="G114" s="226"/>
      <c r="H114" s="226"/>
      <c r="I114" s="226"/>
      <c r="J114" s="29"/>
      <c r="K114" s="23"/>
      <c r="L114" s="35"/>
      <c r="M114" s="151"/>
      <c r="N114" s="34"/>
      <c r="O114" s="34"/>
      <c r="P114" s="34"/>
      <c r="Q114" s="30"/>
      <c r="R114" s="31"/>
      <c r="S114" s="32"/>
      <c r="T114" s="32"/>
      <c r="U114" s="32"/>
      <c r="V114" s="33"/>
      <c r="W114" s="138">
        <f t="shared" si="59"/>
        <v>0</v>
      </c>
      <c r="X114" s="31"/>
      <c r="Y114" s="35"/>
      <c r="Z114" s="31"/>
      <c r="AA114" s="31"/>
      <c r="AB114" s="31"/>
      <c r="AC114" s="31"/>
      <c r="AD114" s="31"/>
      <c r="AE114" s="31"/>
      <c r="AF114" s="31"/>
      <c r="AI114" s="226"/>
      <c r="AJ114" s="226"/>
      <c r="AK114" s="226"/>
      <c r="AM114" s="226"/>
      <c r="AN114" s="226"/>
      <c r="AO114" s="226"/>
    </row>
    <row r="115" spans="3:41" ht="18.75" thickBot="1">
      <c r="C115" s="17"/>
      <c r="D115" s="36">
        <f>Z115</f>
        <v>0</v>
      </c>
      <c r="E115" s="18"/>
      <c r="F115" s="219" t="str">
        <f>'Kenmerken en uitgangspunten'!B27</f>
        <v>Organiseren van BPV</v>
      </c>
      <c r="G115" s="223"/>
      <c r="H115" s="224"/>
      <c r="I115" s="225"/>
      <c r="J115" s="24"/>
      <c r="K115" s="147"/>
      <c r="L115" s="148"/>
      <c r="M115" s="148"/>
      <c r="N115" s="148">
        <v>0</v>
      </c>
      <c r="O115" s="148">
        <v>5</v>
      </c>
      <c r="P115" s="148">
        <v>15</v>
      </c>
      <c r="S115" s="136">
        <f>SUM(S116:U124)</f>
        <v>0</v>
      </c>
      <c r="T115" s="136">
        <v>9</v>
      </c>
      <c r="U115" s="136">
        <f>IF(ISBLANK(J115),"",P115)</f>
      </c>
      <c r="W115" s="138">
        <f t="shared" si="59"/>
        <v>0</v>
      </c>
      <c r="Y115" s="139">
        <f>IF(AA115=0,"",IF(H115&lt;&gt;"",IF(OR(M115=1,M115&gt;Z115),"",0),IF(AND(I115&lt;&gt;"",M115&gt;1),M115-1,IF(AND(AND(J115&lt;&gt;"",M115&lt;Z115),M115&gt;1),Z115,M115))))</f>
      </c>
      <c r="Z115" s="149">
        <f>IF(T115&lt;&gt;AA115,0,IF(S115&lt;0,1,IF(S115&lt;O115,2,IF(S115&lt;P115,3,4))))</f>
        <v>0</v>
      </c>
      <c r="AA115" s="135">
        <f>SUM(AA116:AA124)</f>
        <v>0</v>
      </c>
      <c r="AI115" s="223"/>
      <c r="AJ115" s="224"/>
      <c r="AK115" s="225"/>
      <c r="AM115" s="223"/>
      <c r="AN115" s="224"/>
      <c r="AO115" s="225"/>
    </row>
    <row r="116" spans="3:41" ht="16.5" thickBot="1">
      <c r="C116" s="17">
        <f>C113+1</f>
        <v>86</v>
      </c>
      <c r="D116" s="115"/>
      <c r="E116" s="220" t="str">
        <f aca="true" t="shared" si="89" ref="E116:E124">IF(F116=AF116,L116,"x")</f>
        <v>x</v>
      </c>
      <c r="F116" s="6" t="s">
        <v>335</v>
      </c>
      <c r="G116" s="19"/>
      <c r="H116" s="20"/>
      <c r="I116" s="21"/>
      <c r="J116" s="12"/>
      <c r="M116" s="50">
        <v>2</v>
      </c>
      <c r="N116" s="138">
        <v>-2</v>
      </c>
      <c r="O116" s="138">
        <v>0</v>
      </c>
      <c r="P116" s="138">
        <v>0</v>
      </c>
      <c r="S116" s="136">
        <f aca="true" t="shared" si="90" ref="S116:U124">IF(G116="","",N116)</f>
      </c>
      <c r="T116" s="136">
        <f t="shared" si="90"/>
      </c>
      <c r="U116" s="136">
        <f t="shared" si="90"/>
      </c>
      <c r="V116" s="137">
        <f aca="true" t="shared" si="91" ref="V116:V124">SUM(S116:U116)</f>
        <v>0</v>
      </c>
      <c r="W116" s="138">
        <f t="shared" si="59"/>
        <v>0</v>
      </c>
      <c r="Y116" s="139">
        <f>IF(AA116=0,"",IF(G116&lt;&gt;"",IF(OR(M116=1,M116&gt;Z116),"",0),IF(AND(H116&lt;&gt;"",M116&gt;1),M116-1,IF(AND(AND(I116&lt;&gt;"",M116&lt;Z116),M116&gt;1),Z116,M116))))</f>
      </c>
      <c r="Z116" s="135">
        <f>MAX(2,Z115)</f>
        <v>2</v>
      </c>
      <c r="AA116" s="135">
        <f aca="true" t="shared" si="92" ref="AA116:AA124">COUNTIF(G116:I116,"x")</f>
        <v>0</v>
      </c>
      <c r="AC116" s="135" t="str">
        <f aca="true" t="shared" si="93" ref="AC116:AC124">IF(Y116=Z116,F116,"+")</f>
        <v>+</v>
      </c>
      <c r="AD116" s="135" t="str">
        <f aca="true" t="shared" si="94" ref="AD116:AD124">IF(Y116&lt;Z116,F116,"+")</f>
        <v>+</v>
      </c>
      <c r="AE116" s="135" t="str">
        <f aca="true" t="shared" si="95" ref="AE116:AE124">IF(AND(Y116=Z116+1,W116=V116),F116,"+")</f>
        <v>+</v>
      </c>
      <c r="AF116" s="135" t="str">
        <f aca="true" t="shared" si="96" ref="AF116:AF124">IF(W116&lt;&gt;V116,F116,"+")</f>
        <v>+</v>
      </c>
      <c r="AI116" s="19"/>
      <c r="AJ116" s="20"/>
      <c r="AK116" s="21" t="s">
        <v>75</v>
      </c>
      <c r="AM116" s="19"/>
      <c r="AN116" s="20"/>
      <c r="AO116" s="21"/>
    </row>
    <row r="117" spans="3:41" ht="32.25" thickBot="1">
      <c r="C117" s="17">
        <f t="shared" si="48"/>
        <v>87</v>
      </c>
      <c r="D117" s="115"/>
      <c r="E117" s="220" t="str">
        <f t="shared" si="89"/>
        <v>x</v>
      </c>
      <c r="F117" s="6" t="s">
        <v>105</v>
      </c>
      <c r="G117" s="19"/>
      <c r="H117" s="20"/>
      <c r="I117" s="21"/>
      <c r="J117" s="12"/>
      <c r="M117" s="50">
        <v>3</v>
      </c>
      <c r="N117" s="138">
        <v>0</v>
      </c>
      <c r="O117" s="138">
        <v>1</v>
      </c>
      <c r="P117" s="138">
        <v>2</v>
      </c>
      <c r="S117" s="136">
        <f t="shared" si="90"/>
      </c>
      <c r="T117" s="136">
        <f t="shared" si="90"/>
      </c>
      <c r="U117" s="136">
        <f t="shared" si="90"/>
      </c>
      <c r="V117" s="137">
        <f t="shared" si="91"/>
        <v>0</v>
      </c>
      <c r="W117" s="138">
        <f t="shared" si="59"/>
        <v>0</v>
      </c>
      <c r="Y117" s="139">
        <f aca="true" t="shared" si="97" ref="Y117:Y124">IF(AA117=0,"",IF(G117&lt;&gt;"",IF(OR(M117=1,M117&gt;Z117),"",0),IF(AND(H117&lt;&gt;"",M117&gt;1),M117-1,IF(AND(AND(I117&lt;&gt;"",M117&lt;Z117),M117&gt;1),Z117,M117))))</f>
      </c>
      <c r="Z117" s="135">
        <f aca="true" t="shared" si="98" ref="Z117:Z124">MAX(2,Z116)</f>
        <v>2</v>
      </c>
      <c r="AA117" s="135">
        <f t="shared" si="92"/>
        <v>0</v>
      </c>
      <c r="AC117" s="135" t="str">
        <f t="shared" si="93"/>
        <v>+</v>
      </c>
      <c r="AD117" s="135" t="str">
        <f t="shared" si="94"/>
        <v>+</v>
      </c>
      <c r="AE117" s="135" t="str">
        <f t="shared" si="95"/>
        <v>+</v>
      </c>
      <c r="AF117" s="135" t="str">
        <f t="shared" si="96"/>
        <v>+</v>
      </c>
      <c r="AI117" s="19"/>
      <c r="AJ117" s="20" t="s">
        <v>75</v>
      </c>
      <c r="AK117" s="21"/>
      <c r="AM117" s="19"/>
      <c r="AN117" s="20"/>
      <c r="AO117" s="21"/>
    </row>
    <row r="118" spans="3:41" ht="48" thickBot="1">
      <c r="C118" s="17">
        <f t="shared" si="48"/>
        <v>88</v>
      </c>
      <c r="D118" s="115"/>
      <c r="E118" s="220" t="str">
        <f t="shared" si="89"/>
        <v>x</v>
      </c>
      <c r="F118" s="6" t="s">
        <v>337</v>
      </c>
      <c r="G118" s="19"/>
      <c r="H118" s="20"/>
      <c r="I118" s="21"/>
      <c r="J118" s="12"/>
      <c r="M118" s="50">
        <v>2</v>
      </c>
      <c r="N118" s="138">
        <v>-1</v>
      </c>
      <c r="O118" s="138">
        <v>0</v>
      </c>
      <c r="P118" s="138">
        <v>0</v>
      </c>
      <c r="S118" s="136">
        <f t="shared" si="90"/>
      </c>
      <c r="T118" s="136">
        <f t="shared" si="90"/>
      </c>
      <c r="U118" s="136">
        <f t="shared" si="90"/>
      </c>
      <c r="V118" s="137">
        <f t="shared" si="91"/>
        <v>0</v>
      </c>
      <c r="W118" s="138">
        <f t="shared" si="59"/>
        <v>0</v>
      </c>
      <c r="Y118" s="139">
        <f t="shared" si="97"/>
      </c>
      <c r="Z118" s="135">
        <f t="shared" si="98"/>
        <v>2</v>
      </c>
      <c r="AA118" s="135">
        <f t="shared" si="92"/>
        <v>0</v>
      </c>
      <c r="AC118" s="135" t="str">
        <f t="shared" si="93"/>
        <v>+</v>
      </c>
      <c r="AD118" s="135" t="str">
        <f t="shared" si="94"/>
        <v>+</v>
      </c>
      <c r="AE118" s="135" t="str">
        <f t="shared" si="95"/>
        <v>+</v>
      </c>
      <c r="AF118" s="135" t="str">
        <f t="shared" si="96"/>
        <v>+</v>
      </c>
      <c r="AI118" s="19"/>
      <c r="AJ118" s="20"/>
      <c r="AK118" s="21" t="s">
        <v>75</v>
      </c>
      <c r="AM118" s="19"/>
      <c r="AN118" s="20"/>
      <c r="AO118" s="21"/>
    </row>
    <row r="119" spans="3:41" ht="32.25" thickBot="1">
      <c r="C119" s="17">
        <f t="shared" si="48"/>
        <v>89</v>
      </c>
      <c r="D119" s="115"/>
      <c r="E119" s="220" t="str">
        <f t="shared" si="89"/>
        <v>x</v>
      </c>
      <c r="F119" s="6" t="s">
        <v>336</v>
      </c>
      <c r="G119" s="19"/>
      <c r="H119" s="20"/>
      <c r="I119" s="21"/>
      <c r="J119" s="12"/>
      <c r="M119" s="50">
        <v>3</v>
      </c>
      <c r="N119" s="138">
        <v>0</v>
      </c>
      <c r="O119" s="138">
        <v>1</v>
      </c>
      <c r="P119" s="138">
        <v>2</v>
      </c>
      <c r="S119" s="136">
        <f t="shared" si="90"/>
      </c>
      <c r="T119" s="136">
        <f t="shared" si="90"/>
      </c>
      <c r="U119" s="136">
        <f t="shared" si="90"/>
      </c>
      <c r="V119" s="137">
        <f t="shared" si="91"/>
        <v>0</v>
      </c>
      <c r="W119" s="138">
        <f t="shared" si="59"/>
        <v>0</v>
      </c>
      <c r="Y119" s="139">
        <f t="shared" si="97"/>
      </c>
      <c r="Z119" s="135">
        <f t="shared" si="98"/>
        <v>2</v>
      </c>
      <c r="AA119" s="135">
        <f t="shared" si="92"/>
        <v>0</v>
      </c>
      <c r="AC119" s="135" t="str">
        <f t="shared" si="93"/>
        <v>+</v>
      </c>
      <c r="AD119" s="135" t="str">
        <f t="shared" si="94"/>
        <v>+</v>
      </c>
      <c r="AE119" s="135" t="str">
        <f t="shared" si="95"/>
        <v>+</v>
      </c>
      <c r="AF119" s="135" t="str">
        <f t="shared" si="96"/>
        <v>+</v>
      </c>
      <c r="AI119" s="19"/>
      <c r="AJ119" s="20" t="s">
        <v>75</v>
      </c>
      <c r="AK119" s="21"/>
      <c r="AM119" s="19"/>
      <c r="AN119" s="20"/>
      <c r="AO119" s="21"/>
    </row>
    <row r="120" spans="3:41" ht="48" thickBot="1">
      <c r="C120" s="17">
        <f t="shared" si="48"/>
        <v>90</v>
      </c>
      <c r="D120" s="115"/>
      <c r="E120" s="220" t="str">
        <f t="shared" si="89"/>
        <v>x</v>
      </c>
      <c r="F120" s="6" t="s">
        <v>338</v>
      </c>
      <c r="G120" s="19"/>
      <c r="H120" s="20"/>
      <c r="I120" s="21"/>
      <c r="J120" s="12"/>
      <c r="M120" s="50">
        <v>2</v>
      </c>
      <c r="N120" s="138">
        <v>-2</v>
      </c>
      <c r="O120" s="138">
        <v>0</v>
      </c>
      <c r="P120" s="138">
        <v>0</v>
      </c>
      <c r="S120" s="136">
        <f t="shared" si="90"/>
      </c>
      <c r="T120" s="136">
        <f t="shared" si="90"/>
      </c>
      <c r="U120" s="136">
        <f t="shared" si="90"/>
      </c>
      <c r="V120" s="137">
        <f t="shared" si="91"/>
        <v>0</v>
      </c>
      <c r="W120" s="138">
        <f t="shared" si="59"/>
        <v>0</v>
      </c>
      <c r="Y120" s="139">
        <f t="shared" si="97"/>
      </c>
      <c r="Z120" s="135">
        <f t="shared" si="98"/>
        <v>2</v>
      </c>
      <c r="AA120" s="135">
        <f t="shared" si="92"/>
        <v>0</v>
      </c>
      <c r="AC120" s="135" t="str">
        <f t="shared" si="93"/>
        <v>+</v>
      </c>
      <c r="AD120" s="135" t="str">
        <f t="shared" si="94"/>
        <v>+</v>
      </c>
      <c r="AE120" s="135" t="str">
        <f t="shared" si="95"/>
        <v>+</v>
      </c>
      <c r="AF120" s="135" t="str">
        <f t="shared" si="96"/>
        <v>+</v>
      </c>
      <c r="AI120" s="19"/>
      <c r="AJ120" s="20"/>
      <c r="AK120" s="21" t="s">
        <v>75</v>
      </c>
      <c r="AM120" s="19"/>
      <c r="AN120" s="20"/>
      <c r="AO120" s="21"/>
    </row>
    <row r="121" spans="3:41" ht="32.25" thickBot="1">
      <c r="C121" s="17">
        <f t="shared" si="48"/>
        <v>91</v>
      </c>
      <c r="D121" s="115"/>
      <c r="E121" s="220" t="str">
        <f t="shared" si="89"/>
        <v>x</v>
      </c>
      <c r="F121" s="6" t="s">
        <v>339</v>
      </c>
      <c r="G121" s="19"/>
      <c r="H121" s="20"/>
      <c r="I121" s="21"/>
      <c r="J121" s="12"/>
      <c r="M121" s="50">
        <v>3</v>
      </c>
      <c r="N121" s="138">
        <v>0</v>
      </c>
      <c r="O121" s="138">
        <v>1</v>
      </c>
      <c r="P121" s="138">
        <v>2</v>
      </c>
      <c r="S121" s="136">
        <f t="shared" si="90"/>
      </c>
      <c r="T121" s="136">
        <f t="shared" si="90"/>
      </c>
      <c r="U121" s="136">
        <f t="shared" si="90"/>
      </c>
      <c r="V121" s="137">
        <f t="shared" si="91"/>
        <v>0</v>
      </c>
      <c r="W121" s="138">
        <f t="shared" si="59"/>
        <v>0</v>
      </c>
      <c r="Y121" s="139">
        <f t="shared" si="97"/>
      </c>
      <c r="Z121" s="135">
        <f t="shared" si="98"/>
        <v>2</v>
      </c>
      <c r="AA121" s="135">
        <f t="shared" si="92"/>
        <v>0</v>
      </c>
      <c r="AC121" s="135" t="str">
        <f t="shared" si="93"/>
        <v>+</v>
      </c>
      <c r="AD121" s="135" t="str">
        <f t="shared" si="94"/>
        <v>+</v>
      </c>
      <c r="AE121" s="135" t="str">
        <f t="shared" si="95"/>
        <v>+</v>
      </c>
      <c r="AF121" s="135" t="str">
        <f t="shared" si="96"/>
        <v>+</v>
      </c>
      <c r="AI121" s="19"/>
      <c r="AJ121" s="20"/>
      <c r="AK121" s="21" t="s">
        <v>75</v>
      </c>
      <c r="AM121" s="19"/>
      <c r="AN121" s="20"/>
      <c r="AO121" s="21"/>
    </row>
    <row r="122" spans="3:41" ht="16.5" thickBot="1">
      <c r="C122" s="17">
        <f t="shared" si="48"/>
        <v>92</v>
      </c>
      <c r="D122" s="115"/>
      <c r="E122" s="220" t="str">
        <f t="shared" si="89"/>
        <v>x</v>
      </c>
      <c r="F122" s="6" t="s">
        <v>340</v>
      </c>
      <c r="G122" s="19"/>
      <c r="H122" s="20"/>
      <c r="I122" s="21"/>
      <c r="J122" s="12"/>
      <c r="M122" s="50">
        <v>3</v>
      </c>
      <c r="N122" s="138">
        <v>0</v>
      </c>
      <c r="O122" s="138">
        <v>1</v>
      </c>
      <c r="P122" s="138">
        <v>2</v>
      </c>
      <c r="S122" s="136">
        <f t="shared" si="90"/>
      </c>
      <c r="T122" s="136">
        <f t="shared" si="90"/>
      </c>
      <c r="U122" s="136">
        <f t="shared" si="90"/>
      </c>
      <c r="V122" s="137">
        <f t="shared" si="91"/>
        <v>0</v>
      </c>
      <c r="W122" s="138">
        <f t="shared" si="59"/>
        <v>0</v>
      </c>
      <c r="Y122" s="139">
        <f t="shared" si="97"/>
      </c>
      <c r="Z122" s="135">
        <f t="shared" si="98"/>
        <v>2</v>
      </c>
      <c r="AA122" s="135">
        <f t="shared" si="92"/>
        <v>0</v>
      </c>
      <c r="AC122" s="135" t="str">
        <f t="shared" si="93"/>
        <v>+</v>
      </c>
      <c r="AD122" s="135" t="str">
        <f t="shared" si="94"/>
        <v>+</v>
      </c>
      <c r="AE122" s="135" t="str">
        <f t="shared" si="95"/>
        <v>+</v>
      </c>
      <c r="AF122" s="135" t="str">
        <f t="shared" si="96"/>
        <v>+</v>
      </c>
      <c r="AI122" s="19"/>
      <c r="AJ122" s="20" t="s">
        <v>75</v>
      </c>
      <c r="AK122" s="21"/>
      <c r="AM122" s="19"/>
      <c r="AN122" s="20"/>
      <c r="AO122" s="21"/>
    </row>
    <row r="123" spans="3:41" ht="32.25" thickBot="1">
      <c r="C123" s="17">
        <f t="shared" si="48"/>
        <v>93</v>
      </c>
      <c r="D123" s="115"/>
      <c r="E123" s="220" t="str">
        <f t="shared" si="89"/>
        <v>x</v>
      </c>
      <c r="F123" s="6" t="s">
        <v>342</v>
      </c>
      <c r="G123" s="19"/>
      <c r="H123" s="20"/>
      <c r="I123" s="21"/>
      <c r="J123" s="12"/>
      <c r="M123" s="50">
        <v>4</v>
      </c>
      <c r="N123" s="138">
        <v>0</v>
      </c>
      <c r="O123" s="138">
        <v>3</v>
      </c>
      <c r="P123" s="138">
        <v>6</v>
      </c>
      <c r="S123" s="136">
        <f t="shared" si="90"/>
      </c>
      <c r="T123" s="136">
        <f t="shared" si="90"/>
      </c>
      <c r="U123" s="136">
        <f t="shared" si="90"/>
      </c>
      <c r="V123" s="137">
        <f t="shared" si="91"/>
        <v>0</v>
      </c>
      <c r="W123" s="138">
        <f t="shared" si="59"/>
        <v>0</v>
      </c>
      <c r="Y123" s="139">
        <f t="shared" si="97"/>
      </c>
      <c r="Z123" s="135">
        <f t="shared" si="98"/>
        <v>2</v>
      </c>
      <c r="AA123" s="135">
        <f t="shared" si="92"/>
        <v>0</v>
      </c>
      <c r="AC123" s="135" t="str">
        <f t="shared" si="93"/>
        <v>+</v>
      </c>
      <c r="AD123" s="135" t="str">
        <f t="shared" si="94"/>
        <v>+</v>
      </c>
      <c r="AE123" s="135" t="str">
        <f t="shared" si="95"/>
        <v>+</v>
      </c>
      <c r="AF123" s="135" t="str">
        <f t="shared" si="96"/>
        <v>+</v>
      </c>
      <c r="AI123" s="19" t="s">
        <v>75</v>
      </c>
      <c r="AJ123" s="20"/>
      <c r="AK123" s="21"/>
      <c r="AM123" s="19"/>
      <c r="AN123" s="20"/>
      <c r="AO123" s="21"/>
    </row>
    <row r="124" spans="3:41" ht="16.5" thickBot="1">
      <c r="C124" s="17">
        <f>C123+1</f>
        <v>94</v>
      </c>
      <c r="D124" s="115"/>
      <c r="E124" s="220" t="str">
        <f t="shared" si="89"/>
        <v>x</v>
      </c>
      <c r="F124" s="6" t="s">
        <v>341</v>
      </c>
      <c r="G124" s="19"/>
      <c r="H124" s="20"/>
      <c r="I124" s="21"/>
      <c r="J124" s="12"/>
      <c r="M124" s="50">
        <v>4</v>
      </c>
      <c r="N124" s="138">
        <v>0</v>
      </c>
      <c r="O124" s="138">
        <v>3</v>
      </c>
      <c r="P124" s="138">
        <v>6</v>
      </c>
      <c r="S124" s="136">
        <f t="shared" si="90"/>
      </c>
      <c r="T124" s="136">
        <f t="shared" si="90"/>
      </c>
      <c r="U124" s="136">
        <f t="shared" si="90"/>
      </c>
      <c r="V124" s="137">
        <f t="shared" si="91"/>
        <v>0</v>
      </c>
      <c r="W124" s="138">
        <f t="shared" si="59"/>
        <v>0</v>
      </c>
      <c r="Y124" s="139">
        <f t="shared" si="97"/>
      </c>
      <c r="Z124" s="135">
        <f t="shared" si="98"/>
        <v>2</v>
      </c>
      <c r="AA124" s="135">
        <f t="shared" si="92"/>
        <v>0</v>
      </c>
      <c r="AC124" s="135" t="str">
        <f t="shared" si="93"/>
        <v>+</v>
      </c>
      <c r="AD124" s="135" t="str">
        <f t="shared" si="94"/>
        <v>+</v>
      </c>
      <c r="AE124" s="135" t="str">
        <f t="shared" si="95"/>
        <v>+</v>
      </c>
      <c r="AF124" s="135" t="str">
        <f t="shared" si="96"/>
        <v>+</v>
      </c>
      <c r="AI124" s="19" t="s">
        <v>75</v>
      </c>
      <c r="AJ124" s="20"/>
      <c r="AK124" s="21"/>
      <c r="AM124" s="19"/>
      <c r="AN124" s="20"/>
      <c r="AO124" s="21"/>
    </row>
    <row r="125" spans="3:41" s="25" customFormat="1" ht="16.5" thickBot="1">
      <c r="C125" s="17"/>
      <c r="D125" s="17"/>
      <c r="E125" s="17"/>
      <c r="F125" s="27"/>
      <c r="G125" s="226"/>
      <c r="H125" s="226"/>
      <c r="I125" s="226"/>
      <c r="J125" s="29"/>
      <c r="K125" s="23"/>
      <c r="L125" s="35"/>
      <c r="M125" s="151"/>
      <c r="N125" s="34"/>
      <c r="O125" s="34"/>
      <c r="P125" s="34"/>
      <c r="Q125" s="30"/>
      <c r="R125" s="31"/>
      <c r="S125" s="32"/>
      <c r="T125" s="32"/>
      <c r="U125" s="32"/>
      <c r="V125" s="33"/>
      <c r="W125" s="138">
        <f t="shared" si="59"/>
        <v>0</v>
      </c>
      <c r="X125" s="31"/>
      <c r="Y125" s="35"/>
      <c r="Z125" s="31"/>
      <c r="AA125" s="31"/>
      <c r="AB125" s="31"/>
      <c r="AC125" s="31"/>
      <c r="AD125" s="31"/>
      <c r="AE125" s="31"/>
      <c r="AF125" s="31"/>
      <c r="AI125" s="226"/>
      <c r="AJ125" s="226"/>
      <c r="AK125" s="226"/>
      <c r="AM125" s="226"/>
      <c r="AN125" s="226"/>
      <c r="AO125" s="226"/>
    </row>
    <row r="126" spans="3:41" ht="18.75" thickBot="1">
      <c r="C126" s="17"/>
      <c r="D126" s="36">
        <f>Z126</f>
        <v>0</v>
      </c>
      <c r="E126" s="18"/>
      <c r="F126" s="219" t="str">
        <f>'Kenmerken en uitgangspunten'!B29</f>
        <v>Aan- en afwezigheid registreren</v>
      </c>
      <c r="G126" s="223"/>
      <c r="H126" s="224"/>
      <c r="I126" s="225"/>
      <c r="J126" s="24"/>
      <c r="K126" s="147"/>
      <c r="L126" s="148"/>
      <c r="M126" s="148"/>
      <c r="N126" s="148">
        <v>0</v>
      </c>
      <c r="O126" s="148">
        <v>8</v>
      </c>
      <c r="P126" s="148">
        <v>20</v>
      </c>
      <c r="S126" s="136">
        <f>SUM(S127:U142)</f>
        <v>0</v>
      </c>
      <c r="T126" s="136">
        <v>16</v>
      </c>
      <c r="U126" s="136">
        <f>IF(ISBLANK(J126),"",P126)</f>
      </c>
      <c r="W126" s="138">
        <f t="shared" si="59"/>
        <v>0</v>
      </c>
      <c r="Y126" s="139">
        <f>IF(AA126=0,"",IF(H126&lt;&gt;"",IF(OR(M126=1,M126&gt;Z126),"",0),IF(AND(I126&lt;&gt;"",M126&gt;1),M126-1,IF(AND(AND(J126&lt;&gt;"",M126&lt;Z126),M126&gt;1),Z126,M126))))</f>
      </c>
      <c r="Z126" s="149">
        <f>IF(T126&lt;&gt;AA126,0,IF(S126&lt;0,1,IF(S126&lt;O126,2,IF(S126&lt;P126,3,4))))</f>
        <v>0</v>
      </c>
      <c r="AA126" s="135">
        <f>SUM(AA127:AA142)</f>
        <v>0</v>
      </c>
      <c r="AC126" s="135" t="str">
        <f>IF(Y126=Z126,G126,"+")</f>
        <v>+</v>
      </c>
      <c r="AD126" s="135" t="str">
        <f>IF(Y126=Z126-1,G126,"+")</f>
        <v>+</v>
      </c>
      <c r="AE126" s="135" t="str">
        <f>IF(AND(Y126=Z126+1,W126=V126),G126,"+")</f>
        <v>+</v>
      </c>
      <c r="AF126" s="135" t="str">
        <f>IF(W126&lt;&gt;V126,G126,"+")</f>
        <v>+</v>
      </c>
      <c r="AI126" s="223"/>
      <c r="AJ126" s="224"/>
      <c r="AK126" s="225"/>
      <c r="AM126" s="223"/>
      <c r="AN126" s="224"/>
      <c r="AO126" s="225"/>
    </row>
    <row r="127" spans="3:41" ht="16.5" thickBot="1">
      <c r="C127" s="17">
        <f>C124+1</f>
        <v>95</v>
      </c>
      <c r="D127" s="115"/>
      <c r="E127" s="220" t="str">
        <f aca="true" t="shared" si="99" ref="E127:E142">IF(F127=AF127,L127,"x")</f>
        <v>x</v>
      </c>
      <c r="F127" s="6" t="s">
        <v>343</v>
      </c>
      <c r="G127" s="19"/>
      <c r="H127" s="20"/>
      <c r="I127" s="21"/>
      <c r="J127" s="12"/>
      <c r="K127" s="133"/>
      <c r="M127" s="50">
        <v>2</v>
      </c>
      <c r="N127" s="138">
        <v>-2</v>
      </c>
      <c r="O127" s="138">
        <v>0</v>
      </c>
      <c r="P127" s="138">
        <v>0</v>
      </c>
      <c r="S127" s="136">
        <f aca="true" t="shared" si="100" ref="S127:U142">IF(G127="","",N127)</f>
      </c>
      <c r="T127" s="136">
        <f t="shared" si="100"/>
      </c>
      <c r="U127" s="136">
        <f t="shared" si="100"/>
      </c>
      <c r="V127" s="137">
        <f aca="true" t="shared" si="101" ref="V127:V142">SUM(S127:U127)</f>
        <v>0</v>
      </c>
      <c r="W127" s="138">
        <f t="shared" si="59"/>
        <v>0</v>
      </c>
      <c r="Y127" s="139">
        <f>IF(AA127=0,"",IF(G127&lt;&gt;"",IF(OR(M127=1,M127&gt;Z127),"",0),IF(AND(H127&lt;&gt;"",M127&gt;1),M127-1,IF(AND(AND(I127&lt;&gt;"",M127&lt;Z127),M127&gt;1),Z127,M127))))</f>
      </c>
      <c r="Z127" s="135">
        <f>MAX(2,Z126)</f>
        <v>2</v>
      </c>
      <c r="AA127" s="135">
        <f aca="true" t="shared" si="102" ref="AA127:AA173">COUNTIF(G127:I127,"x")</f>
        <v>0</v>
      </c>
      <c r="AC127" s="135" t="str">
        <f aca="true" t="shared" si="103" ref="AC127:AC142">IF(Y127=Z127,F127,"+")</f>
        <v>+</v>
      </c>
      <c r="AD127" s="135" t="str">
        <f aca="true" t="shared" si="104" ref="AD127:AD142">IF(Y127&lt;Z127,F127,"+")</f>
        <v>+</v>
      </c>
      <c r="AE127" s="135" t="str">
        <f aca="true" t="shared" si="105" ref="AE127:AE142">IF(AND(Y127=Z127+1,W127=V127),F127,"+")</f>
        <v>+</v>
      </c>
      <c r="AF127" s="135" t="str">
        <f aca="true" t="shared" si="106" ref="AF127:AF142">IF(W127&lt;&gt;V127,F127,"+")</f>
        <v>+</v>
      </c>
      <c r="AI127" s="19" t="s">
        <v>75</v>
      </c>
      <c r="AJ127" s="20"/>
      <c r="AK127" s="21"/>
      <c r="AM127" s="19"/>
      <c r="AN127" s="20"/>
      <c r="AO127" s="21"/>
    </row>
    <row r="128" spans="3:41" ht="32.25" thickBot="1">
      <c r="C128" s="17">
        <f aca="true" t="shared" si="107" ref="C128:C191">C127+1</f>
        <v>96</v>
      </c>
      <c r="D128" s="115"/>
      <c r="E128" s="220" t="str">
        <f t="shared" si="99"/>
        <v>x</v>
      </c>
      <c r="F128" s="6" t="s">
        <v>106</v>
      </c>
      <c r="G128" s="19"/>
      <c r="H128" s="20"/>
      <c r="I128" s="21"/>
      <c r="J128" s="12"/>
      <c r="K128" s="133"/>
      <c r="M128" s="50">
        <v>3</v>
      </c>
      <c r="N128" s="138">
        <v>0</v>
      </c>
      <c r="O128" s="138">
        <v>1</v>
      </c>
      <c r="P128" s="138">
        <v>2</v>
      </c>
      <c r="S128" s="136">
        <f t="shared" si="100"/>
      </c>
      <c r="T128" s="136">
        <f t="shared" si="100"/>
      </c>
      <c r="U128" s="136">
        <f t="shared" si="100"/>
      </c>
      <c r="V128" s="137">
        <f t="shared" si="101"/>
        <v>0</v>
      </c>
      <c r="W128" s="138">
        <f t="shared" si="59"/>
        <v>0</v>
      </c>
      <c r="Y128" s="139">
        <f aca="true" t="shared" si="108" ref="Y128:Y142">IF(AA128=0,"",IF(G128&lt;&gt;"",IF(OR(M128=1,M128&gt;Z128),"",0),IF(AND(H128&lt;&gt;"",M128&gt;1),M128-1,IF(AND(AND(I128&lt;&gt;"",M128&lt;Z128),M128&gt;1),Z128,M128))))</f>
      </c>
      <c r="Z128" s="135">
        <f aca="true" t="shared" si="109" ref="Z128:Z142">MAX(2,Z127)</f>
        <v>2</v>
      </c>
      <c r="AA128" s="135">
        <f t="shared" si="102"/>
        <v>0</v>
      </c>
      <c r="AC128" s="135" t="str">
        <f t="shared" si="103"/>
        <v>+</v>
      </c>
      <c r="AD128" s="135" t="str">
        <f t="shared" si="104"/>
        <v>+</v>
      </c>
      <c r="AE128" s="135" t="str">
        <f t="shared" si="105"/>
        <v>+</v>
      </c>
      <c r="AF128" s="135" t="str">
        <f t="shared" si="106"/>
        <v>+</v>
      </c>
      <c r="AI128" s="19" t="s">
        <v>75</v>
      </c>
      <c r="AJ128" s="20"/>
      <c r="AK128" s="21"/>
      <c r="AM128" s="19"/>
      <c r="AN128" s="20"/>
      <c r="AO128" s="21"/>
    </row>
    <row r="129" spans="3:41" ht="32.25" thickBot="1">
      <c r="C129" s="17">
        <f t="shared" si="107"/>
        <v>97</v>
      </c>
      <c r="D129" s="115"/>
      <c r="E129" s="220" t="str">
        <f t="shared" si="99"/>
        <v>x</v>
      </c>
      <c r="F129" s="6" t="s">
        <v>344</v>
      </c>
      <c r="G129" s="19"/>
      <c r="H129" s="20"/>
      <c r="I129" s="21"/>
      <c r="J129" s="12"/>
      <c r="K129" s="133"/>
      <c r="M129" s="50">
        <v>3</v>
      </c>
      <c r="N129" s="138">
        <v>0</v>
      </c>
      <c r="O129" s="138">
        <v>1</v>
      </c>
      <c r="P129" s="138">
        <v>2</v>
      </c>
      <c r="S129" s="136">
        <f t="shared" si="100"/>
      </c>
      <c r="T129" s="136">
        <f t="shared" si="100"/>
      </c>
      <c r="U129" s="136">
        <f t="shared" si="100"/>
      </c>
      <c r="V129" s="137">
        <f t="shared" si="101"/>
        <v>0</v>
      </c>
      <c r="W129" s="138">
        <f t="shared" si="59"/>
        <v>0</v>
      </c>
      <c r="Y129" s="139">
        <f t="shared" si="108"/>
      </c>
      <c r="Z129" s="135">
        <f t="shared" si="109"/>
        <v>2</v>
      </c>
      <c r="AA129" s="135">
        <f t="shared" si="102"/>
        <v>0</v>
      </c>
      <c r="AC129" s="135" t="str">
        <f t="shared" si="103"/>
        <v>+</v>
      </c>
      <c r="AD129" s="135" t="str">
        <f t="shared" si="104"/>
        <v>+</v>
      </c>
      <c r="AE129" s="135" t="str">
        <f t="shared" si="105"/>
        <v>+</v>
      </c>
      <c r="AF129" s="135" t="str">
        <f t="shared" si="106"/>
        <v>+</v>
      </c>
      <c r="AI129" s="19" t="s">
        <v>75</v>
      </c>
      <c r="AJ129" s="20"/>
      <c r="AK129" s="21"/>
      <c r="AM129" s="19"/>
      <c r="AN129" s="20"/>
      <c r="AO129" s="21"/>
    </row>
    <row r="130" spans="3:41" ht="32.25" thickBot="1">
      <c r="C130" s="17">
        <f t="shared" si="107"/>
        <v>98</v>
      </c>
      <c r="D130" s="115"/>
      <c r="E130" s="220" t="str">
        <f t="shared" si="99"/>
        <v>x</v>
      </c>
      <c r="F130" s="6" t="s">
        <v>345</v>
      </c>
      <c r="G130" s="19"/>
      <c r="H130" s="20"/>
      <c r="I130" s="21"/>
      <c r="J130" s="12"/>
      <c r="K130" s="133"/>
      <c r="L130" s="139">
        <f>C127</f>
        <v>95</v>
      </c>
      <c r="M130" s="50">
        <v>3</v>
      </c>
      <c r="N130" s="138">
        <v>0</v>
      </c>
      <c r="O130" s="138">
        <v>1</v>
      </c>
      <c r="P130" s="138">
        <v>2</v>
      </c>
      <c r="S130" s="136">
        <f t="shared" si="100"/>
      </c>
      <c r="T130" s="136">
        <f t="shared" si="100"/>
      </c>
      <c r="U130" s="136">
        <f t="shared" si="100"/>
      </c>
      <c r="V130" s="137">
        <f t="shared" si="101"/>
        <v>0</v>
      </c>
      <c r="W130" s="138">
        <f t="shared" si="59"/>
        <v>0</v>
      </c>
      <c r="Y130" s="139">
        <f t="shared" si="108"/>
      </c>
      <c r="Z130" s="135">
        <f t="shared" si="109"/>
        <v>2</v>
      </c>
      <c r="AA130" s="135">
        <f t="shared" si="102"/>
        <v>0</v>
      </c>
      <c r="AC130" s="135" t="str">
        <f t="shared" si="103"/>
        <v>+</v>
      </c>
      <c r="AD130" s="135" t="str">
        <f t="shared" si="104"/>
        <v>+</v>
      </c>
      <c r="AE130" s="135" t="str">
        <f t="shared" si="105"/>
        <v>+</v>
      </c>
      <c r="AF130" s="135" t="str">
        <f t="shared" si="106"/>
        <v>+</v>
      </c>
      <c r="AI130" s="19"/>
      <c r="AJ130" s="20"/>
      <c r="AK130" s="21" t="s">
        <v>75</v>
      </c>
      <c r="AM130" s="19"/>
      <c r="AN130" s="20"/>
      <c r="AO130" s="21"/>
    </row>
    <row r="131" spans="3:41" ht="32.25" thickBot="1">
      <c r="C131" s="17">
        <f t="shared" si="107"/>
        <v>99</v>
      </c>
      <c r="D131" s="115"/>
      <c r="E131" s="220" t="str">
        <f t="shared" si="99"/>
        <v>x</v>
      </c>
      <c r="F131" s="6" t="s">
        <v>346</v>
      </c>
      <c r="G131" s="19"/>
      <c r="H131" s="20"/>
      <c r="I131" s="21"/>
      <c r="J131" s="12"/>
      <c r="K131" s="133"/>
      <c r="M131" s="50">
        <v>2</v>
      </c>
      <c r="N131" s="138">
        <v>-1</v>
      </c>
      <c r="O131" s="138">
        <v>0</v>
      </c>
      <c r="P131" s="138">
        <v>0</v>
      </c>
      <c r="S131" s="136">
        <f t="shared" si="100"/>
      </c>
      <c r="T131" s="136">
        <f t="shared" si="100"/>
      </c>
      <c r="U131" s="136">
        <f t="shared" si="100"/>
      </c>
      <c r="V131" s="137">
        <f t="shared" si="101"/>
        <v>0</v>
      </c>
      <c r="W131" s="138">
        <f t="shared" si="59"/>
        <v>0</v>
      </c>
      <c r="Y131" s="139">
        <f t="shared" si="108"/>
      </c>
      <c r="Z131" s="135">
        <f t="shared" si="109"/>
        <v>2</v>
      </c>
      <c r="AA131" s="135">
        <f t="shared" si="102"/>
        <v>0</v>
      </c>
      <c r="AC131" s="135" t="str">
        <f t="shared" si="103"/>
        <v>+</v>
      </c>
      <c r="AD131" s="135" t="str">
        <f t="shared" si="104"/>
        <v>+</v>
      </c>
      <c r="AE131" s="135" t="str">
        <f t="shared" si="105"/>
        <v>+</v>
      </c>
      <c r="AF131" s="135" t="str">
        <f t="shared" si="106"/>
        <v>+</v>
      </c>
      <c r="AI131" s="19"/>
      <c r="AJ131" s="20"/>
      <c r="AK131" s="21" t="s">
        <v>75</v>
      </c>
      <c r="AM131" s="19"/>
      <c r="AN131" s="20"/>
      <c r="AO131" s="21"/>
    </row>
    <row r="132" spans="3:41" ht="32.25" thickBot="1">
      <c r="C132" s="17">
        <f t="shared" si="107"/>
        <v>100</v>
      </c>
      <c r="D132" s="115"/>
      <c r="E132" s="220" t="str">
        <f t="shared" si="99"/>
        <v>x</v>
      </c>
      <c r="F132" s="6" t="s">
        <v>347</v>
      </c>
      <c r="G132" s="19"/>
      <c r="H132" s="20"/>
      <c r="I132" s="21"/>
      <c r="J132" s="12"/>
      <c r="K132" s="133"/>
      <c r="M132" s="50">
        <v>2</v>
      </c>
      <c r="N132" s="138">
        <v>-1</v>
      </c>
      <c r="O132" s="138">
        <v>0</v>
      </c>
      <c r="P132" s="138">
        <v>0</v>
      </c>
      <c r="S132" s="136">
        <f t="shared" si="100"/>
      </c>
      <c r="T132" s="136">
        <f t="shared" si="100"/>
      </c>
      <c r="U132" s="136">
        <f t="shared" si="100"/>
      </c>
      <c r="V132" s="137">
        <f t="shared" si="101"/>
        <v>0</v>
      </c>
      <c r="W132" s="138">
        <f t="shared" si="59"/>
        <v>0</v>
      </c>
      <c r="Y132" s="139">
        <f t="shared" si="108"/>
      </c>
      <c r="Z132" s="135">
        <f t="shared" si="109"/>
        <v>2</v>
      </c>
      <c r="AA132" s="135">
        <f t="shared" si="102"/>
        <v>0</v>
      </c>
      <c r="AC132" s="135" t="str">
        <f t="shared" si="103"/>
        <v>+</v>
      </c>
      <c r="AD132" s="135" t="str">
        <f t="shared" si="104"/>
        <v>+</v>
      </c>
      <c r="AE132" s="135" t="str">
        <f t="shared" si="105"/>
        <v>+</v>
      </c>
      <c r="AF132" s="135" t="str">
        <f t="shared" si="106"/>
        <v>+</v>
      </c>
      <c r="AI132" s="19"/>
      <c r="AJ132" s="20"/>
      <c r="AK132" s="21" t="s">
        <v>75</v>
      </c>
      <c r="AM132" s="19"/>
      <c r="AN132" s="20"/>
      <c r="AO132" s="21"/>
    </row>
    <row r="133" spans="3:41" ht="32.25" thickBot="1">
      <c r="C133" s="17">
        <f t="shared" si="107"/>
        <v>101</v>
      </c>
      <c r="D133" s="115"/>
      <c r="E133" s="220" t="str">
        <f t="shared" si="99"/>
        <v>x</v>
      </c>
      <c r="F133" s="6" t="s">
        <v>0</v>
      </c>
      <c r="G133" s="19"/>
      <c r="H133" s="20"/>
      <c r="I133" s="21"/>
      <c r="J133" s="12"/>
      <c r="K133" s="133"/>
      <c r="M133" s="50">
        <v>2</v>
      </c>
      <c r="N133" s="138">
        <v>-2</v>
      </c>
      <c r="O133" s="138">
        <v>0</v>
      </c>
      <c r="P133" s="138">
        <v>0</v>
      </c>
      <c r="S133" s="136">
        <f t="shared" si="100"/>
      </c>
      <c r="T133" s="136">
        <f t="shared" si="100"/>
      </c>
      <c r="U133" s="136">
        <f t="shared" si="100"/>
      </c>
      <c r="V133" s="137">
        <f t="shared" si="101"/>
        <v>0</v>
      </c>
      <c r="W133" s="138">
        <f t="shared" si="59"/>
        <v>0</v>
      </c>
      <c r="Y133" s="139">
        <f t="shared" si="108"/>
      </c>
      <c r="Z133" s="135">
        <f t="shared" si="109"/>
        <v>2</v>
      </c>
      <c r="AA133" s="135">
        <f t="shared" si="102"/>
        <v>0</v>
      </c>
      <c r="AC133" s="135" t="str">
        <f t="shared" si="103"/>
        <v>+</v>
      </c>
      <c r="AD133" s="135" t="str">
        <f t="shared" si="104"/>
        <v>+</v>
      </c>
      <c r="AE133" s="135" t="str">
        <f t="shared" si="105"/>
        <v>+</v>
      </c>
      <c r="AF133" s="135" t="str">
        <f t="shared" si="106"/>
        <v>+</v>
      </c>
      <c r="AI133" s="19"/>
      <c r="AJ133" s="20"/>
      <c r="AK133" s="21" t="s">
        <v>75</v>
      </c>
      <c r="AM133" s="19"/>
      <c r="AN133" s="20"/>
      <c r="AO133" s="21"/>
    </row>
    <row r="134" spans="3:41" ht="32.25" thickBot="1">
      <c r="C134" s="17">
        <f t="shared" si="107"/>
        <v>102</v>
      </c>
      <c r="D134" s="115"/>
      <c r="E134" s="220" t="str">
        <f t="shared" si="99"/>
        <v>x</v>
      </c>
      <c r="F134" s="6" t="s">
        <v>3</v>
      </c>
      <c r="G134" s="19"/>
      <c r="H134" s="20"/>
      <c r="I134" s="21"/>
      <c r="J134" s="12"/>
      <c r="K134" s="133"/>
      <c r="M134" s="50">
        <v>3</v>
      </c>
      <c r="N134" s="138">
        <v>0</v>
      </c>
      <c r="O134" s="138">
        <v>1</v>
      </c>
      <c r="P134" s="138">
        <v>2</v>
      </c>
      <c r="S134" s="136">
        <f t="shared" si="100"/>
      </c>
      <c r="T134" s="136">
        <f t="shared" si="100"/>
      </c>
      <c r="U134" s="136">
        <f t="shared" si="100"/>
      </c>
      <c r="V134" s="137">
        <f t="shared" si="101"/>
        <v>0</v>
      </c>
      <c r="W134" s="138">
        <f t="shared" si="59"/>
        <v>0</v>
      </c>
      <c r="Y134" s="139">
        <f t="shared" si="108"/>
      </c>
      <c r="Z134" s="135">
        <f t="shared" si="109"/>
        <v>2</v>
      </c>
      <c r="AA134" s="135">
        <f t="shared" si="102"/>
        <v>0</v>
      </c>
      <c r="AC134" s="135" t="str">
        <f t="shared" si="103"/>
        <v>+</v>
      </c>
      <c r="AD134" s="135" t="str">
        <f t="shared" si="104"/>
        <v>+</v>
      </c>
      <c r="AE134" s="135" t="str">
        <f t="shared" si="105"/>
        <v>+</v>
      </c>
      <c r="AF134" s="135" t="str">
        <f t="shared" si="106"/>
        <v>+</v>
      </c>
      <c r="AI134" s="19"/>
      <c r="AJ134" s="20" t="s">
        <v>75</v>
      </c>
      <c r="AK134" s="21"/>
      <c r="AM134" s="19"/>
      <c r="AN134" s="20"/>
      <c r="AO134" s="21"/>
    </row>
    <row r="135" spans="3:41" ht="32.25" thickBot="1">
      <c r="C135" s="17">
        <f t="shared" si="107"/>
        <v>103</v>
      </c>
      <c r="D135" s="115"/>
      <c r="E135" s="220" t="str">
        <f t="shared" si="99"/>
        <v>x</v>
      </c>
      <c r="F135" s="6" t="s">
        <v>348</v>
      </c>
      <c r="G135" s="22"/>
      <c r="H135" s="20"/>
      <c r="I135" s="21"/>
      <c r="J135" s="12"/>
      <c r="K135" s="133"/>
      <c r="M135" s="50">
        <v>4</v>
      </c>
      <c r="N135" s="138">
        <v>0</v>
      </c>
      <c r="O135" s="138">
        <v>2</v>
      </c>
      <c r="P135" s="138">
        <v>4</v>
      </c>
      <c r="S135" s="136">
        <f t="shared" si="100"/>
      </c>
      <c r="T135" s="136">
        <f t="shared" si="100"/>
      </c>
      <c r="U135" s="136">
        <f t="shared" si="100"/>
      </c>
      <c r="V135" s="137">
        <f t="shared" si="101"/>
        <v>0</v>
      </c>
      <c r="W135" s="138">
        <f t="shared" si="59"/>
        <v>0</v>
      </c>
      <c r="Y135" s="139">
        <f t="shared" si="108"/>
      </c>
      <c r="Z135" s="135">
        <f t="shared" si="109"/>
        <v>2</v>
      </c>
      <c r="AA135" s="135">
        <f t="shared" si="102"/>
        <v>0</v>
      </c>
      <c r="AC135" s="135" t="str">
        <f t="shared" si="103"/>
        <v>+</v>
      </c>
      <c r="AD135" s="135" t="str">
        <f t="shared" si="104"/>
        <v>+</v>
      </c>
      <c r="AE135" s="135" t="str">
        <f t="shared" si="105"/>
        <v>+</v>
      </c>
      <c r="AF135" s="135" t="str">
        <f t="shared" si="106"/>
        <v>+</v>
      </c>
      <c r="AI135" s="22" t="s">
        <v>75</v>
      </c>
      <c r="AJ135" s="20"/>
      <c r="AK135" s="21"/>
      <c r="AM135" s="22"/>
      <c r="AN135" s="20"/>
      <c r="AO135" s="21"/>
    </row>
    <row r="136" spans="3:41" ht="32.25" thickBot="1">
      <c r="C136" s="17">
        <f t="shared" si="107"/>
        <v>104</v>
      </c>
      <c r="D136" s="115"/>
      <c r="E136" s="220" t="str">
        <f t="shared" si="99"/>
        <v>x</v>
      </c>
      <c r="F136" s="6" t="s">
        <v>349</v>
      </c>
      <c r="G136" s="19"/>
      <c r="H136" s="20"/>
      <c r="I136" s="21"/>
      <c r="J136" s="12"/>
      <c r="K136" s="133"/>
      <c r="M136" s="50">
        <v>2</v>
      </c>
      <c r="N136" s="138">
        <v>-2</v>
      </c>
      <c r="O136" s="138">
        <v>0</v>
      </c>
      <c r="P136" s="138">
        <v>0</v>
      </c>
      <c r="S136" s="136">
        <f t="shared" si="100"/>
      </c>
      <c r="T136" s="136">
        <f t="shared" si="100"/>
      </c>
      <c r="U136" s="136">
        <f t="shared" si="100"/>
      </c>
      <c r="V136" s="137">
        <f t="shared" si="101"/>
        <v>0</v>
      </c>
      <c r="W136" s="138">
        <f t="shared" si="59"/>
        <v>0</v>
      </c>
      <c r="Y136" s="139">
        <f t="shared" si="108"/>
      </c>
      <c r="Z136" s="135">
        <f t="shared" si="109"/>
        <v>2</v>
      </c>
      <c r="AA136" s="135">
        <f t="shared" si="102"/>
        <v>0</v>
      </c>
      <c r="AC136" s="135" t="str">
        <f t="shared" si="103"/>
        <v>+</v>
      </c>
      <c r="AD136" s="135" t="str">
        <f t="shared" si="104"/>
        <v>+</v>
      </c>
      <c r="AE136" s="135" t="str">
        <f t="shared" si="105"/>
        <v>+</v>
      </c>
      <c r="AF136" s="135" t="str">
        <f t="shared" si="106"/>
        <v>+</v>
      </c>
      <c r="AI136" s="19" t="s">
        <v>75</v>
      </c>
      <c r="AJ136" s="20"/>
      <c r="AK136" s="21"/>
      <c r="AM136" s="19"/>
      <c r="AN136" s="20"/>
      <c r="AO136" s="21"/>
    </row>
    <row r="137" spans="3:41" ht="16.5" thickBot="1">
      <c r="C137" s="17">
        <f t="shared" si="107"/>
        <v>105</v>
      </c>
      <c r="D137" s="115"/>
      <c r="E137" s="220" t="str">
        <f t="shared" si="99"/>
        <v>x</v>
      </c>
      <c r="F137" s="6" t="s">
        <v>350</v>
      </c>
      <c r="G137" s="19"/>
      <c r="H137" s="20"/>
      <c r="I137" s="21"/>
      <c r="J137" s="12"/>
      <c r="K137" s="133"/>
      <c r="L137" s="139">
        <f>C136</f>
        <v>104</v>
      </c>
      <c r="M137" s="50">
        <v>2</v>
      </c>
      <c r="N137" s="138">
        <v>-2</v>
      </c>
      <c r="O137" s="138">
        <v>0</v>
      </c>
      <c r="P137" s="138">
        <v>0</v>
      </c>
      <c r="S137" s="136">
        <f t="shared" si="100"/>
      </c>
      <c r="T137" s="136">
        <f t="shared" si="100"/>
      </c>
      <c r="U137" s="136">
        <f t="shared" si="100"/>
      </c>
      <c r="V137" s="137">
        <f t="shared" si="101"/>
        <v>0</v>
      </c>
      <c r="W137" s="138">
        <f t="shared" si="59"/>
        <v>0</v>
      </c>
      <c r="Y137" s="139">
        <f t="shared" si="108"/>
      </c>
      <c r="Z137" s="135">
        <f t="shared" si="109"/>
        <v>2</v>
      </c>
      <c r="AA137" s="135">
        <f t="shared" si="102"/>
        <v>0</v>
      </c>
      <c r="AC137" s="135" t="str">
        <f t="shared" si="103"/>
        <v>+</v>
      </c>
      <c r="AD137" s="135" t="str">
        <f t="shared" si="104"/>
        <v>+</v>
      </c>
      <c r="AE137" s="135" t="str">
        <f t="shared" si="105"/>
        <v>+</v>
      </c>
      <c r="AF137" s="135" t="str">
        <f t="shared" si="106"/>
        <v>+</v>
      </c>
      <c r="AI137" s="19"/>
      <c r="AJ137" s="20"/>
      <c r="AK137" s="21" t="s">
        <v>75</v>
      </c>
      <c r="AM137" s="19"/>
      <c r="AN137" s="20"/>
      <c r="AO137" s="21"/>
    </row>
    <row r="138" spans="3:41" ht="32.25" thickBot="1">
      <c r="C138" s="17">
        <f t="shared" si="107"/>
        <v>106</v>
      </c>
      <c r="D138" s="115"/>
      <c r="E138" s="220" t="str">
        <f t="shared" si="99"/>
        <v>x</v>
      </c>
      <c r="F138" s="6" t="s">
        <v>351</v>
      </c>
      <c r="G138" s="19"/>
      <c r="H138" s="20"/>
      <c r="I138" s="21"/>
      <c r="J138" s="12"/>
      <c r="K138" s="133"/>
      <c r="M138" s="50">
        <v>2</v>
      </c>
      <c r="N138" s="138">
        <v>-1</v>
      </c>
      <c r="O138" s="138">
        <v>0</v>
      </c>
      <c r="P138" s="138">
        <v>0</v>
      </c>
      <c r="S138" s="136">
        <f t="shared" si="100"/>
      </c>
      <c r="T138" s="136">
        <f t="shared" si="100"/>
      </c>
      <c r="U138" s="136">
        <f t="shared" si="100"/>
      </c>
      <c r="V138" s="137">
        <f t="shared" si="101"/>
        <v>0</v>
      </c>
      <c r="W138" s="138">
        <f aca="true" t="shared" si="110" ref="W138:W193">IF(ISBLANK(L138),V138,IF(AND(VLOOKUP($L138,$C$9:$W$193,6)="",VLOOKUP($L138,$C$9:$W$193,7)=""),IF(COUNTIF(H138:I138,"x")=0,V138,-1),V138))</f>
        <v>0</v>
      </c>
      <c r="Y138" s="139">
        <f t="shared" si="108"/>
      </c>
      <c r="Z138" s="135">
        <f t="shared" si="109"/>
        <v>2</v>
      </c>
      <c r="AA138" s="135">
        <f t="shared" si="102"/>
        <v>0</v>
      </c>
      <c r="AC138" s="135" t="str">
        <f t="shared" si="103"/>
        <v>+</v>
      </c>
      <c r="AD138" s="135" t="str">
        <f t="shared" si="104"/>
        <v>+</v>
      </c>
      <c r="AE138" s="135" t="str">
        <f t="shared" si="105"/>
        <v>+</v>
      </c>
      <c r="AF138" s="135" t="str">
        <f t="shared" si="106"/>
        <v>+</v>
      </c>
      <c r="AI138" s="19"/>
      <c r="AJ138" s="20"/>
      <c r="AK138" s="21" t="s">
        <v>75</v>
      </c>
      <c r="AM138" s="19"/>
      <c r="AN138" s="20"/>
      <c r="AO138" s="21"/>
    </row>
    <row r="139" spans="3:41" ht="32.25" thickBot="1">
      <c r="C139" s="17">
        <f t="shared" si="107"/>
        <v>107</v>
      </c>
      <c r="D139" s="115"/>
      <c r="E139" s="220" t="str">
        <f t="shared" si="99"/>
        <v>x</v>
      </c>
      <c r="F139" s="6" t="s">
        <v>352</v>
      </c>
      <c r="G139" s="19"/>
      <c r="H139" s="20"/>
      <c r="I139" s="21"/>
      <c r="J139" s="12"/>
      <c r="K139" s="133"/>
      <c r="M139" s="50">
        <v>3</v>
      </c>
      <c r="N139" s="138">
        <v>0</v>
      </c>
      <c r="O139" s="138">
        <v>1</v>
      </c>
      <c r="P139" s="138">
        <v>2</v>
      </c>
      <c r="S139" s="136">
        <f t="shared" si="100"/>
      </c>
      <c r="T139" s="136">
        <f t="shared" si="100"/>
      </c>
      <c r="U139" s="136">
        <f t="shared" si="100"/>
      </c>
      <c r="V139" s="137">
        <f t="shared" si="101"/>
        <v>0</v>
      </c>
      <c r="W139" s="138">
        <f t="shared" si="110"/>
        <v>0</v>
      </c>
      <c r="Y139" s="139">
        <f t="shared" si="108"/>
      </c>
      <c r="Z139" s="135">
        <f t="shared" si="109"/>
        <v>2</v>
      </c>
      <c r="AA139" s="135">
        <f t="shared" si="102"/>
        <v>0</v>
      </c>
      <c r="AC139" s="135" t="str">
        <f t="shared" si="103"/>
        <v>+</v>
      </c>
      <c r="AD139" s="135" t="str">
        <f t="shared" si="104"/>
        <v>+</v>
      </c>
      <c r="AE139" s="135" t="str">
        <f t="shared" si="105"/>
        <v>+</v>
      </c>
      <c r="AF139" s="135" t="str">
        <f t="shared" si="106"/>
        <v>+</v>
      </c>
      <c r="AI139" s="19"/>
      <c r="AJ139" s="20" t="s">
        <v>75</v>
      </c>
      <c r="AK139" s="21"/>
      <c r="AM139" s="19"/>
      <c r="AN139" s="20"/>
      <c r="AO139" s="21"/>
    </row>
    <row r="140" spans="3:41" ht="16.5" thickBot="1">
      <c r="C140" s="17">
        <f t="shared" si="107"/>
        <v>108</v>
      </c>
      <c r="D140" s="115"/>
      <c r="E140" s="220" t="str">
        <f t="shared" si="99"/>
        <v>x</v>
      </c>
      <c r="F140" s="6" t="s">
        <v>353</v>
      </c>
      <c r="G140" s="19"/>
      <c r="H140" s="20"/>
      <c r="I140" s="21"/>
      <c r="J140" s="12"/>
      <c r="K140" s="133"/>
      <c r="M140" s="50">
        <v>3</v>
      </c>
      <c r="N140" s="138">
        <v>0</v>
      </c>
      <c r="O140" s="138">
        <v>1</v>
      </c>
      <c r="P140" s="138">
        <v>2</v>
      </c>
      <c r="S140" s="136">
        <f t="shared" si="100"/>
      </c>
      <c r="T140" s="136">
        <f t="shared" si="100"/>
      </c>
      <c r="U140" s="136">
        <f t="shared" si="100"/>
      </c>
      <c r="V140" s="137">
        <f t="shared" si="101"/>
        <v>0</v>
      </c>
      <c r="W140" s="138">
        <f t="shared" si="110"/>
        <v>0</v>
      </c>
      <c r="Y140" s="139">
        <f t="shared" si="108"/>
      </c>
      <c r="Z140" s="135">
        <f t="shared" si="109"/>
        <v>2</v>
      </c>
      <c r="AA140" s="135">
        <f t="shared" si="102"/>
        <v>0</v>
      </c>
      <c r="AC140" s="135" t="str">
        <f t="shared" si="103"/>
        <v>+</v>
      </c>
      <c r="AD140" s="135" t="str">
        <f t="shared" si="104"/>
        <v>+</v>
      </c>
      <c r="AE140" s="135" t="str">
        <f t="shared" si="105"/>
        <v>+</v>
      </c>
      <c r="AF140" s="135" t="str">
        <f t="shared" si="106"/>
        <v>+</v>
      </c>
      <c r="AI140" s="19" t="s">
        <v>75</v>
      </c>
      <c r="AJ140" s="20"/>
      <c r="AK140" s="21"/>
      <c r="AM140" s="19"/>
      <c r="AN140" s="20"/>
      <c r="AO140" s="21"/>
    </row>
    <row r="141" spans="3:41" ht="16.5" thickBot="1">
      <c r="C141" s="17">
        <f t="shared" si="107"/>
        <v>109</v>
      </c>
      <c r="D141" s="115"/>
      <c r="E141" s="220" t="str">
        <f t="shared" si="99"/>
        <v>x</v>
      </c>
      <c r="F141" s="6" t="s">
        <v>107</v>
      </c>
      <c r="G141" s="19"/>
      <c r="H141" s="20"/>
      <c r="I141" s="21"/>
      <c r="J141" s="12"/>
      <c r="M141" s="50">
        <v>3</v>
      </c>
      <c r="N141" s="138">
        <v>0</v>
      </c>
      <c r="O141" s="138">
        <v>1</v>
      </c>
      <c r="P141" s="138">
        <v>2</v>
      </c>
      <c r="S141" s="136">
        <f t="shared" si="100"/>
      </c>
      <c r="T141" s="136">
        <f t="shared" si="100"/>
      </c>
      <c r="U141" s="136">
        <f t="shared" si="100"/>
      </c>
      <c r="V141" s="137">
        <f t="shared" si="101"/>
        <v>0</v>
      </c>
      <c r="W141" s="138">
        <f t="shared" si="110"/>
        <v>0</v>
      </c>
      <c r="Y141" s="139">
        <f t="shared" si="108"/>
      </c>
      <c r="Z141" s="135">
        <f t="shared" si="109"/>
        <v>2</v>
      </c>
      <c r="AA141" s="135">
        <f t="shared" si="102"/>
        <v>0</v>
      </c>
      <c r="AC141" s="135" t="str">
        <f t="shared" si="103"/>
        <v>+</v>
      </c>
      <c r="AD141" s="135" t="str">
        <f t="shared" si="104"/>
        <v>+</v>
      </c>
      <c r="AE141" s="135" t="str">
        <f t="shared" si="105"/>
        <v>+</v>
      </c>
      <c r="AF141" s="135" t="str">
        <f t="shared" si="106"/>
        <v>+</v>
      </c>
      <c r="AI141" s="19" t="s">
        <v>75</v>
      </c>
      <c r="AJ141" s="20"/>
      <c r="AK141" s="21"/>
      <c r="AM141" s="19"/>
      <c r="AN141" s="20"/>
      <c r="AO141" s="21"/>
    </row>
    <row r="142" spans="3:41" ht="32.25" thickBot="1">
      <c r="C142" s="17">
        <f t="shared" si="107"/>
        <v>110</v>
      </c>
      <c r="D142" s="115"/>
      <c r="E142" s="220" t="str">
        <f t="shared" si="99"/>
        <v>x</v>
      </c>
      <c r="F142" s="6" t="s">
        <v>127</v>
      </c>
      <c r="G142" s="19"/>
      <c r="H142" s="20"/>
      <c r="I142" s="21"/>
      <c r="J142" s="12"/>
      <c r="M142" s="50">
        <v>4</v>
      </c>
      <c r="N142" s="138">
        <v>0</v>
      </c>
      <c r="O142" s="138">
        <v>3</v>
      </c>
      <c r="P142" s="138">
        <v>6</v>
      </c>
      <c r="S142" s="136">
        <f t="shared" si="100"/>
      </c>
      <c r="T142" s="136">
        <f t="shared" si="100"/>
      </c>
      <c r="U142" s="136">
        <f t="shared" si="100"/>
      </c>
      <c r="V142" s="137">
        <f t="shared" si="101"/>
        <v>0</v>
      </c>
      <c r="W142" s="138">
        <f t="shared" si="110"/>
        <v>0</v>
      </c>
      <c r="Y142" s="139">
        <f t="shared" si="108"/>
      </c>
      <c r="Z142" s="135">
        <f t="shared" si="109"/>
        <v>2</v>
      </c>
      <c r="AA142" s="135">
        <f t="shared" si="102"/>
        <v>0</v>
      </c>
      <c r="AC142" s="135" t="str">
        <f t="shared" si="103"/>
        <v>+</v>
      </c>
      <c r="AD142" s="135" t="str">
        <f t="shared" si="104"/>
        <v>+</v>
      </c>
      <c r="AE142" s="135" t="str">
        <f t="shared" si="105"/>
        <v>+</v>
      </c>
      <c r="AF142" s="135" t="str">
        <f t="shared" si="106"/>
        <v>+</v>
      </c>
      <c r="AI142" s="19" t="s">
        <v>75</v>
      </c>
      <c r="AJ142" s="20"/>
      <c r="AK142" s="21"/>
      <c r="AM142" s="19"/>
      <c r="AN142" s="20"/>
      <c r="AO142" s="21"/>
    </row>
    <row r="143" spans="3:41" s="25" customFormat="1" ht="16.5" thickBot="1">
      <c r="C143" s="17"/>
      <c r="D143" s="17"/>
      <c r="E143" s="17"/>
      <c r="G143" s="226"/>
      <c r="H143" s="226"/>
      <c r="I143" s="226"/>
      <c r="J143" s="29"/>
      <c r="K143" s="23"/>
      <c r="L143" s="35"/>
      <c r="M143" s="151"/>
      <c r="N143" s="34"/>
      <c r="O143" s="34"/>
      <c r="P143" s="34"/>
      <c r="Q143" s="30"/>
      <c r="R143" s="31"/>
      <c r="S143" s="32"/>
      <c r="T143" s="32"/>
      <c r="U143" s="32"/>
      <c r="V143" s="33"/>
      <c r="W143" s="138">
        <f t="shared" si="110"/>
        <v>0</v>
      </c>
      <c r="X143" s="31"/>
      <c r="Y143" s="35"/>
      <c r="Z143" s="31"/>
      <c r="AA143" s="31"/>
      <c r="AB143" s="31"/>
      <c r="AC143" s="31"/>
      <c r="AD143" s="31"/>
      <c r="AE143" s="31"/>
      <c r="AF143" s="31"/>
      <c r="AI143" s="226"/>
      <c r="AJ143" s="226"/>
      <c r="AK143" s="226"/>
      <c r="AM143" s="226"/>
      <c r="AN143" s="226"/>
      <c r="AO143" s="226"/>
    </row>
    <row r="144" spans="3:41" ht="18.75" thickBot="1">
      <c r="C144" s="17"/>
      <c r="D144" s="36">
        <f>Z144</f>
        <v>0</v>
      </c>
      <c r="E144" s="18"/>
      <c r="F144" s="219" t="str">
        <f>'Kenmerken en uitgangspunten'!B31</f>
        <v>Aantonen competenties &amp; kennis</v>
      </c>
      <c r="G144" s="223"/>
      <c r="H144" s="224"/>
      <c r="I144" s="225"/>
      <c r="J144" s="24"/>
      <c r="K144" s="147"/>
      <c r="L144" s="148"/>
      <c r="M144" s="148"/>
      <c r="N144" s="148">
        <v>0</v>
      </c>
      <c r="O144" s="148">
        <v>3</v>
      </c>
      <c r="P144" s="148">
        <v>17</v>
      </c>
      <c r="S144" s="136">
        <f>SUM(S145:U155)</f>
        <v>0</v>
      </c>
      <c r="T144" s="136">
        <v>11</v>
      </c>
      <c r="U144" s="136">
        <f>IF(ISBLANK(J144),"",P144)</f>
      </c>
      <c r="W144" s="138">
        <f t="shared" si="110"/>
        <v>0</v>
      </c>
      <c r="Y144" s="139">
        <f>IF(AA144=0,"",IF(H144&lt;&gt;"",IF(OR(M144=1,M144&gt;Z144),"",0),IF(AND(I144&lt;&gt;"",M144&gt;1),M144-1,IF(AND(AND(J144&lt;&gt;"",M144&lt;Z144),M144&gt;1),Z144,M144))))</f>
      </c>
      <c r="Z144" s="149">
        <f>IF(T144&lt;&gt;AA144,0,IF(S144&lt;0,1,IF(S144&lt;O144,2,IF(S144&lt;P144,3,4))))</f>
        <v>0</v>
      </c>
      <c r="AA144" s="135">
        <f>SUM(AA145:AA155)</f>
        <v>0</v>
      </c>
      <c r="AC144" s="135" t="str">
        <f>IF(Y144=Z144,G144,"+")</f>
        <v>+</v>
      </c>
      <c r="AD144" s="135" t="str">
        <f>IF(Y144=Z144-1,G144,"+")</f>
        <v>+</v>
      </c>
      <c r="AE144" s="135" t="str">
        <f>IF(AND(Y144=Z144+1,W144=V144),G144,"+")</f>
        <v>+</v>
      </c>
      <c r="AF144" s="135" t="str">
        <f>IF(W144&lt;&gt;V144,G144,"+")</f>
        <v>+</v>
      </c>
      <c r="AI144" s="223"/>
      <c r="AJ144" s="224"/>
      <c r="AK144" s="225"/>
      <c r="AM144" s="223"/>
      <c r="AN144" s="224"/>
      <c r="AO144" s="225"/>
    </row>
    <row r="145" spans="3:41" ht="32.25" thickBot="1">
      <c r="C145" s="17">
        <f>C142+1</f>
        <v>111</v>
      </c>
      <c r="D145" s="115"/>
      <c r="E145" s="220" t="str">
        <f aca="true" t="shared" si="111" ref="E145:E155">IF(F145=AF145,L145,"x")</f>
        <v>x</v>
      </c>
      <c r="F145" s="6" t="s">
        <v>357</v>
      </c>
      <c r="G145" s="19"/>
      <c r="H145" s="20"/>
      <c r="I145" s="21"/>
      <c r="J145" s="12"/>
      <c r="M145" s="50">
        <v>2</v>
      </c>
      <c r="N145" s="138">
        <v>-2</v>
      </c>
      <c r="O145" s="138">
        <v>0</v>
      </c>
      <c r="P145" s="138">
        <v>0</v>
      </c>
      <c r="S145" s="136">
        <f aca="true" t="shared" si="112" ref="S145:U155">IF(G145="","",N145)</f>
      </c>
      <c r="T145" s="136">
        <f t="shared" si="112"/>
      </c>
      <c r="U145" s="136">
        <f t="shared" si="112"/>
      </c>
      <c r="V145" s="137">
        <f aca="true" t="shared" si="113" ref="V145:V150">SUM(S145:U145)</f>
        <v>0</v>
      </c>
      <c r="W145" s="138">
        <f t="shared" si="110"/>
        <v>0</v>
      </c>
      <c r="Y145" s="139">
        <f aca="true" t="shared" si="114" ref="Y145:Y155">IF(AA145=0,"",IF(G145&lt;&gt;"",IF(OR(M145=1,M145&gt;Z145),"",0),IF(AND(H145&lt;&gt;"",M145&gt;1),M145-1,IF(AND(AND(I145&lt;&gt;"",M145&lt;Z145),M145&gt;1),Z145,M145))))</f>
      </c>
      <c r="Z145" s="135">
        <f aca="true" t="shared" si="115" ref="Z145:Z150">MAX(2,Z144)</f>
        <v>2</v>
      </c>
      <c r="AA145" s="135">
        <f t="shared" si="102"/>
        <v>0</v>
      </c>
      <c r="AC145" s="135" t="str">
        <f aca="true" t="shared" si="116" ref="AC145:AC150">IF(Y145=Z145,F145,"+")</f>
        <v>+</v>
      </c>
      <c r="AD145" s="135" t="str">
        <f aca="true" t="shared" si="117" ref="AD145:AD150">IF(Y145=Z145-1,F145,"+")</f>
        <v>+</v>
      </c>
      <c r="AE145" s="135" t="str">
        <f aca="true" t="shared" si="118" ref="AE145:AE150">IF(AND(Y145=Z145+1,W145=V145),F145,"+")</f>
        <v>+</v>
      </c>
      <c r="AF145" s="135" t="str">
        <f aca="true" t="shared" si="119" ref="AF145:AF150">IF(W145&lt;&gt;V145,F145,"+")</f>
        <v>+</v>
      </c>
      <c r="AI145" s="19"/>
      <c r="AJ145" s="20"/>
      <c r="AK145" s="21" t="s">
        <v>75</v>
      </c>
      <c r="AM145" s="19"/>
      <c r="AN145" s="20"/>
      <c r="AO145" s="21"/>
    </row>
    <row r="146" spans="3:41" ht="16.5" thickBot="1">
      <c r="C146" s="17">
        <f t="shared" si="107"/>
        <v>112</v>
      </c>
      <c r="D146" s="115"/>
      <c r="E146" s="220" t="str">
        <f t="shared" si="111"/>
        <v>x</v>
      </c>
      <c r="F146" s="6" t="s">
        <v>132</v>
      </c>
      <c r="G146" s="19"/>
      <c r="H146" s="20"/>
      <c r="I146" s="21"/>
      <c r="J146" s="12"/>
      <c r="M146" s="50">
        <v>2</v>
      </c>
      <c r="N146" s="138">
        <v>0</v>
      </c>
      <c r="O146" s="138">
        <v>0</v>
      </c>
      <c r="P146" s="138">
        <v>0</v>
      </c>
      <c r="S146" s="136">
        <f t="shared" si="112"/>
      </c>
      <c r="T146" s="136">
        <f t="shared" si="112"/>
      </c>
      <c r="U146" s="136">
        <f t="shared" si="112"/>
      </c>
      <c r="V146" s="137">
        <f t="shared" si="113"/>
        <v>0</v>
      </c>
      <c r="W146" s="138">
        <f t="shared" si="110"/>
        <v>0</v>
      </c>
      <c r="Y146" s="139">
        <f t="shared" si="114"/>
      </c>
      <c r="Z146" s="135">
        <f t="shared" si="115"/>
        <v>2</v>
      </c>
      <c r="AA146" s="135">
        <f t="shared" si="102"/>
        <v>0</v>
      </c>
      <c r="AC146" s="135" t="str">
        <f t="shared" si="116"/>
        <v>+</v>
      </c>
      <c r="AD146" s="135" t="str">
        <f t="shared" si="117"/>
        <v>+</v>
      </c>
      <c r="AE146" s="135" t="str">
        <f t="shared" si="118"/>
        <v>+</v>
      </c>
      <c r="AF146" s="135" t="str">
        <f t="shared" si="119"/>
        <v>+</v>
      </c>
      <c r="AI146" s="19"/>
      <c r="AJ146" s="20"/>
      <c r="AK146" s="21" t="s">
        <v>75</v>
      </c>
      <c r="AM146" s="19"/>
      <c r="AN146" s="20"/>
      <c r="AO146" s="21"/>
    </row>
    <row r="147" spans="3:41" ht="32.25" thickBot="1">
      <c r="C147" s="17">
        <f t="shared" si="107"/>
        <v>113</v>
      </c>
      <c r="D147" s="115"/>
      <c r="E147" s="220" t="str">
        <f t="shared" si="111"/>
        <v>x</v>
      </c>
      <c r="F147" s="6" t="s">
        <v>6</v>
      </c>
      <c r="G147" s="19"/>
      <c r="H147" s="20"/>
      <c r="I147" s="21"/>
      <c r="J147" s="12"/>
      <c r="M147" s="50">
        <v>3</v>
      </c>
      <c r="N147" s="138">
        <v>0</v>
      </c>
      <c r="O147" s="138">
        <v>1</v>
      </c>
      <c r="P147" s="138">
        <v>2</v>
      </c>
      <c r="S147" s="136">
        <f t="shared" si="112"/>
      </c>
      <c r="T147" s="136">
        <f t="shared" si="112"/>
      </c>
      <c r="U147" s="136">
        <f t="shared" si="112"/>
      </c>
      <c r="V147" s="137">
        <f t="shared" si="113"/>
        <v>0</v>
      </c>
      <c r="W147" s="138">
        <f t="shared" si="110"/>
        <v>0</v>
      </c>
      <c r="Y147" s="139">
        <f t="shared" si="114"/>
      </c>
      <c r="Z147" s="135">
        <f t="shared" si="115"/>
        <v>2</v>
      </c>
      <c r="AA147" s="135">
        <f t="shared" si="102"/>
        <v>0</v>
      </c>
      <c r="AC147" s="135" t="str">
        <f t="shared" si="116"/>
        <v>+</v>
      </c>
      <c r="AD147" s="135" t="str">
        <f t="shared" si="117"/>
        <v>+</v>
      </c>
      <c r="AE147" s="135" t="str">
        <f t="shared" si="118"/>
        <v>+</v>
      </c>
      <c r="AF147" s="135" t="str">
        <f t="shared" si="119"/>
        <v>+</v>
      </c>
      <c r="AI147" s="19"/>
      <c r="AJ147" s="20"/>
      <c r="AK147" s="21" t="s">
        <v>75</v>
      </c>
      <c r="AM147" s="19"/>
      <c r="AN147" s="20"/>
      <c r="AO147" s="21"/>
    </row>
    <row r="148" spans="3:41" ht="16.5" thickBot="1">
      <c r="C148" s="17">
        <f t="shared" si="107"/>
        <v>114</v>
      </c>
      <c r="D148" s="115"/>
      <c r="E148" s="220" t="str">
        <f t="shared" si="111"/>
        <v>x</v>
      </c>
      <c r="F148" s="6" t="s">
        <v>354</v>
      </c>
      <c r="G148" s="19"/>
      <c r="H148" s="20"/>
      <c r="I148" s="21"/>
      <c r="J148" s="12"/>
      <c r="M148" s="50">
        <v>2</v>
      </c>
      <c r="N148" s="138">
        <v>-1</v>
      </c>
      <c r="O148" s="138">
        <v>0</v>
      </c>
      <c r="P148" s="138">
        <v>0</v>
      </c>
      <c r="S148" s="136">
        <f t="shared" si="112"/>
      </c>
      <c r="T148" s="136">
        <f t="shared" si="112"/>
      </c>
      <c r="U148" s="136">
        <f t="shared" si="112"/>
      </c>
      <c r="V148" s="137">
        <f t="shared" si="113"/>
        <v>0</v>
      </c>
      <c r="W148" s="138">
        <f t="shared" si="110"/>
        <v>0</v>
      </c>
      <c r="Y148" s="139">
        <f t="shared" si="114"/>
      </c>
      <c r="Z148" s="135">
        <f t="shared" si="115"/>
        <v>2</v>
      </c>
      <c r="AA148" s="135">
        <f t="shared" si="102"/>
        <v>0</v>
      </c>
      <c r="AC148" s="135" t="str">
        <f t="shared" si="116"/>
        <v>+</v>
      </c>
      <c r="AD148" s="135" t="str">
        <f t="shared" si="117"/>
        <v>+</v>
      </c>
      <c r="AE148" s="135" t="str">
        <f t="shared" si="118"/>
        <v>+</v>
      </c>
      <c r="AF148" s="135" t="str">
        <f t="shared" si="119"/>
        <v>+</v>
      </c>
      <c r="AI148" s="19"/>
      <c r="AJ148" s="20"/>
      <c r="AK148" s="21" t="s">
        <v>75</v>
      </c>
      <c r="AM148" s="19"/>
      <c r="AN148" s="20"/>
      <c r="AO148" s="21"/>
    </row>
    <row r="149" spans="3:41" ht="32.25" thickBot="1">
      <c r="C149" s="17">
        <f t="shared" si="107"/>
        <v>115</v>
      </c>
      <c r="D149" s="115"/>
      <c r="E149" s="220" t="str">
        <f t="shared" si="111"/>
        <v>x</v>
      </c>
      <c r="F149" s="6" t="s">
        <v>133</v>
      </c>
      <c r="G149" s="19"/>
      <c r="H149" s="20"/>
      <c r="I149" s="21"/>
      <c r="J149" s="12"/>
      <c r="M149" s="50">
        <v>3</v>
      </c>
      <c r="N149" s="138">
        <v>0</v>
      </c>
      <c r="O149" s="138">
        <v>1</v>
      </c>
      <c r="P149" s="138">
        <v>2</v>
      </c>
      <c r="S149" s="136">
        <f t="shared" si="112"/>
      </c>
      <c r="T149" s="136">
        <f t="shared" si="112"/>
      </c>
      <c r="U149" s="136">
        <f t="shared" si="112"/>
      </c>
      <c r="V149" s="137">
        <f t="shared" si="113"/>
        <v>0</v>
      </c>
      <c r="W149" s="138">
        <f t="shared" si="110"/>
        <v>0</v>
      </c>
      <c r="Y149" s="139">
        <f t="shared" si="114"/>
      </c>
      <c r="Z149" s="135">
        <f t="shared" si="115"/>
        <v>2</v>
      </c>
      <c r="AA149" s="135">
        <f t="shared" si="102"/>
        <v>0</v>
      </c>
      <c r="AC149" s="135" t="str">
        <f t="shared" si="116"/>
        <v>+</v>
      </c>
      <c r="AD149" s="135" t="str">
        <f t="shared" si="117"/>
        <v>+</v>
      </c>
      <c r="AE149" s="135" t="str">
        <f t="shared" si="118"/>
        <v>+</v>
      </c>
      <c r="AF149" s="135" t="str">
        <f t="shared" si="119"/>
        <v>+</v>
      </c>
      <c r="AI149" s="19"/>
      <c r="AJ149" s="20" t="s">
        <v>75</v>
      </c>
      <c r="AK149" s="21"/>
      <c r="AM149" s="19"/>
      <c r="AN149" s="20"/>
      <c r="AO149" s="21"/>
    </row>
    <row r="150" spans="3:41" ht="32.25" thickBot="1">
      <c r="C150" s="17">
        <f t="shared" si="107"/>
        <v>116</v>
      </c>
      <c r="D150" s="115"/>
      <c r="E150" s="220" t="str">
        <f t="shared" si="111"/>
        <v>x</v>
      </c>
      <c r="F150" s="6" t="s">
        <v>5</v>
      </c>
      <c r="G150" s="19"/>
      <c r="H150" s="20"/>
      <c r="I150" s="21"/>
      <c r="J150" s="12"/>
      <c r="L150" s="139">
        <f>C50</f>
        <v>34</v>
      </c>
      <c r="M150" s="50">
        <v>2</v>
      </c>
      <c r="N150" s="138">
        <v>-2</v>
      </c>
      <c r="O150" s="138">
        <v>-1</v>
      </c>
      <c r="P150" s="138">
        <v>0</v>
      </c>
      <c r="S150" s="136">
        <f t="shared" si="112"/>
      </c>
      <c r="T150" s="136">
        <f t="shared" si="112"/>
      </c>
      <c r="U150" s="136">
        <f t="shared" si="112"/>
      </c>
      <c r="V150" s="137">
        <f t="shared" si="113"/>
        <v>0</v>
      </c>
      <c r="W150" s="138">
        <f t="shared" si="110"/>
        <v>0</v>
      </c>
      <c r="Y150" s="139">
        <f t="shared" si="114"/>
      </c>
      <c r="Z150" s="135">
        <f t="shared" si="115"/>
        <v>2</v>
      </c>
      <c r="AA150" s="135">
        <f t="shared" si="102"/>
        <v>0</v>
      </c>
      <c r="AC150" s="135" t="str">
        <f t="shared" si="116"/>
        <v>+</v>
      </c>
      <c r="AD150" s="135" t="str">
        <f t="shared" si="117"/>
        <v>+</v>
      </c>
      <c r="AE150" s="135" t="str">
        <f t="shared" si="118"/>
        <v>+</v>
      </c>
      <c r="AF150" s="135" t="str">
        <f t="shared" si="119"/>
        <v>+</v>
      </c>
      <c r="AI150" s="19"/>
      <c r="AJ150" s="20" t="s">
        <v>75</v>
      </c>
      <c r="AK150" s="21"/>
      <c r="AM150" s="19"/>
      <c r="AN150" s="20"/>
      <c r="AO150" s="21"/>
    </row>
    <row r="151" spans="3:41" ht="32.25" thickBot="1">
      <c r="C151" s="17">
        <f t="shared" si="107"/>
        <v>117</v>
      </c>
      <c r="D151" s="115"/>
      <c r="E151" s="220" t="str">
        <f t="shared" si="111"/>
        <v>x</v>
      </c>
      <c r="F151" s="6" t="s">
        <v>355</v>
      </c>
      <c r="G151" s="19"/>
      <c r="H151" s="20"/>
      <c r="I151" s="21"/>
      <c r="J151" s="12"/>
      <c r="M151" s="50">
        <v>4</v>
      </c>
      <c r="N151" s="138">
        <v>0</v>
      </c>
      <c r="O151" s="138">
        <v>3</v>
      </c>
      <c r="P151" s="138">
        <v>6</v>
      </c>
      <c r="S151" s="136">
        <f t="shared" si="112"/>
      </c>
      <c r="T151" s="136">
        <f t="shared" si="112"/>
      </c>
      <c r="U151" s="136">
        <f t="shared" si="112"/>
      </c>
      <c r="V151" s="137">
        <f aca="true" t="shared" si="120" ref="V151:V193">SUM(S151:U151)</f>
        <v>0</v>
      </c>
      <c r="W151" s="138">
        <f t="shared" si="110"/>
        <v>0</v>
      </c>
      <c r="Y151" s="139">
        <f t="shared" si="114"/>
      </c>
      <c r="Z151" s="135">
        <f aca="true" t="shared" si="121" ref="Z151:Z193">MAX(2,Z150)</f>
        <v>2</v>
      </c>
      <c r="AA151" s="135">
        <f t="shared" si="102"/>
        <v>0</v>
      </c>
      <c r="AC151" s="135" t="str">
        <f aca="true" t="shared" si="122" ref="AC151:AC193">IF(Y151=Z151,F151,"+")</f>
        <v>+</v>
      </c>
      <c r="AD151" s="135" t="str">
        <f aca="true" t="shared" si="123" ref="AD151:AD193">IF(Y151=Z151-1,F151,"+")</f>
        <v>+</v>
      </c>
      <c r="AE151" s="135" t="str">
        <f aca="true" t="shared" si="124" ref="AE151:AE193">IF(AND(Y151=Z151+1,W151=V151),F151,"+")</f>
        <v>+</v>
      </c>
      <c r="AF151" s="135" t="str">
        <f aca="true" t="shared" si="125" ref="AF151:AF193">IF(W151&lt;&gt;V151,F151,"+")</f>
        <v>+</v>
      </c>
      <c r="AI151" s="19" t="s">
        <v>75</v>
      </c>
      <c r="AJ151" s="20"/>
      <c r="AK151" s="21"/>
      <c r="AM151" s="19"/>
      <c r="AN151" s="20"/>
      <c r="AO151" s="21"/>
    </row>
    <row r="152" spans="3:41" ht="16.5" thickBot="1">
      <c r="C152" s="17">
        <f t="shared" si="107"/>
        <v>118</v>
      </c>
      <c r="D152" s="115"/>
      <c r="E152" s="220" t="str">
        <f t="shared" si="111"/>
        <v>x</v>
      </c>
      <c r="F152" s="6" t="s">
        <v>356</v>
      </c>
      <c r="G152" s="19"/>
      <c r="H152" s="20"/>
      <c r="I152" s="21"/>
      <c r="J152" s="12"/>
      <c r="M152" s="50">
        <v>3</v>
      </c>
      <c r="N152" s="138">
        <v>0</v>
      </c>
      <c r="O152" s="138">
        <v>1</v>
      </c>
      <c r="P152" s="138">
        <v>2</v>
      </c>
      <c r="S152" s="136">
        <f t="shared" si="112"/>
      </c>
      <c r="T152" s="136">
        <f t="shared" si="112"/>
      </c>
      <c r="U152" s="136">
        <f t="shared" si="112"/>
      </c>
      <c r="V152" s="137">
        <f t="shared" si="120"/>
        <v>0</v>
      </c>
      <c r="W152" s="138">
        <f t="shared" si="110"/>
        <v>0</v>
      </c>
      <c r="Y152" s="139">
        <f t="shared" si="114"/>
      </c>
      <c r="Z152" s="135">
        <f t="shared" si="121"/>
        <v>2</v>
      </c>
      <c r="AA152" s="135">
        <f t="shared" si="102"/>
        <v>0</v>
      </c>
      <c r="AC152" s="135" t="str">
        <f t="shared" si="122"/>
        <v>+</v>
      </c>
      <c r="AD152" s="135" t="str">
        <f t="shared" si="123"/>
        <v>+</v>
      </c>
      <c r="AE152" s="135" t="str">
        <f t="shared" si="124"/>
        <v>+</v>
      </c>
      <c r="AF152" s="135" t="str">
        <f t="shared" si="125"/>
        <v>+</v>
      </c>
      <c r="AI152" s="19"/>
      <c r="AJ152" s="20"/>
      <c r="AK152" s="21" t="s">
        <v>75</v>
      </c>
      <c r="AM152" s="19"/>
      <c r="AN152" s="20"/>
      <c r="AO152" s="21"/>
    </row>
    <row r="153" spans="3:41" ht="32.25" thickBot="1">
      <c r="C153" s="17">
        <f t="shared" si="107"/>
        <v>119</v>
      </c>
      <c r="D153" s="115"/>
      <c r="E153" s="220" t="str">
        <f t="shared" si="111"/>
        <v>x</v>
      </c>
      <c r="F153" s="6" t="s">
        <v>135</v>
      </c>
      <c r="G153" s="19"/>
      <c r="H153" s="20"/>
      <c r="I153" s="21"/>
      <c r="J153" s="12"/>
      <c r="M153" s="50">
        <v>4</v>
      </c>
      <c r="N153" s="138">
        <v>0</v>
      </c>
      <c r="O153" s="138">
        <v>3</v>
      </c>
      <c r="P153" s="138">
        <v>6</v>
      </c>
      <c r="S153" s="136">
        <f t="shared" si="112"/>
      </c>
      <c r="T153" s="136">
        <f t="shared" si="112"/>
      </c>
      <c r="U153" s="136">
        <f t="shared" si="112"/>
      </c>
      <c r="V153" s="137">
        <f>SUM(S153:U153)</f>
        <v>0</v>
      </c>
      <c r="W153" s="138">
        <f t="shared" si="110"/>
        <v>0</v>
      </c>
      <c r="Y153" s="139">
        <f t="shared" si="114"/>
      </c>
      <c r="Z153" s="135">
        <f t="shared" si="121"/>
        <v>2</v>
      </c>
      <c r="AA153" s="135">
        <f>COUNTIF(G153:I153,"x")</f>
        <v>0</v>
      </c>
      <c r="AC153" s="135" t="str">
        <f>IF(Y153=Z153,F153,"+")</f>
        <v>+</v>
      </c>
      <c r="AD153" s="135" t="str">
        <f>IF(Y153=Z153-1,F153,"+")</f>
        <v>+</v>
      </c>
      <c r="AE153" s="135" t="str">
        <f>IF(AND(Y153=Z153+1,W153=V153),F153,"+")</f>
        <v>+</v>
      </c>
      <c r="AF153" s="135" t="str">
        <f>IF(W153&lt;&gt;V153,F153,"+")</f>
        <v>+</v>
      </c>
      <c r="AI153" s="19" t="s">
        <v>75</v>
      </c>
      <c r="AJ153" s="20"/>
      <c r="AK153" s="21"/>
      <c r="AM153" s="19"/>
      <c r="AN153" s="20"/>
      <c r="AO153" s="21"/>
    </row>
    <row r="154" spans="3:41" ht="32.25" thickBot="1">
      <c r="C154" s="17">
        <f t="shared" si="107"/>
        <v>120</v>
      </c>
      <c r="D154" s="115"/>
      <c r="E154" s="220" t="str">
        <f t="shared" si="111"/>
        <v>x</v>
      </c>
      <c r="F154" s="6" t="s">
        <v>136</v>
      </c>
      <c r="G154" s="19"/>
      <c r="H154" s="20"/>
      <c r="I154" s="21"/>
      <c r="J154" s="12"/>
      <c r="M154" s="50">
        <v>4</v>
      </c>
      <c r="N154" s="138">
        <v>0</v>
      </c>
      <c r="O154" s="138">
        <v>3</v>
      </c>
      <c r="P154" s="138">
        <v>6</v>
      </c>
      <c r="S154" s="136">
        <f t="shared" si="112"/>
      </c>
      <c r="T154" s="136">
        <f t="shared" si="112"/>
      </c>
      <c r="U154" s="136">
        <f t="shared" si="112"/>
      </c>
      <c r="V154" s="137">
        <f>SUM(S154:U154)</f>
        <v>0</v>
      </c>
      <c r="W154" s="138">
        <f t="shared" si="110"/>
        <v>0</v>
      </c>
      <c r="Y154" s="139">
        <f t="shared" si="114"/>
      </c>
      <c r="Z154" s="135">
        <f t="shared" si="121"/>
        <v>2</v>
      </c>
      <c r="AA154" s="135">
        <f>COUNTIF(G154:I154,"x")</f>
        <v>0</v>
      </c>
      <c r="AC154" s="135" t="str">
        <f>IF(Y154=Z154,F154,"+")</f>
        <v>+</v>
      </c>
      <c r="AD154" s="135" t="str">
        <f>IF(Y154=Z154-1,F154,"+")</f>
        <v>+</v>
      </c>
      <c r="AE154" s="135" t="str">
        <f>IF(AND(Y154=Z154+1,W154=V154),F154,"+")</f>
        <v>+</v>
      </c>
      <c r="AF154" s="135" t="str">
        <f>IF(W154&lt;&gt;V154,F154,"+")</f>
        <v>+</v>
      </c>
      <c r="AI154" s="19" t="s">
        <v>75</v>
      </c>
      <c r="AJ154" s="20"/>
      <c r="AK154" s="21"/>
      <c r="AM154" s="19"/>
      <c r="AN154" s="20"/>
      <c r="AO154" s="21"/>
    </row>
    <row r="155" spans="3:41" ht="48" thickBot="1">
      <c r="C155" s="17">
        <f t="shared" si="107"/>
        <v>121</v>
      </c>
      <c r="D155" s="115"/>
      <c r="E155" s="220" t="str">
        <f t="shared" si="111"/>
        <v>x</v>
      </c>
      <c r="F155" s="6" t="s">
        <v>311</v>
      </c>
      <c r="G155" s="19"/>
      <c r="H155" s="20"/>
      <c r="I155" s="21"/>
      <c r="J155" s="12"/>
      <c r="M155" s="50">
        <v>4</v>
      </c>
      <c r="N155" s="138">
        <v>0</v>
      </c>
      <c r="O155" s="138">
        <v>3</v>
      </c>
      <c r="P155" s="138">
        <v>6</v>
      </c>
      <c r="S155" s="136">
        <f t="shared" si="112"/>
      </c>
      <c r="T155" s="136">
        <f t="shared" si="112"/>
      </c>
      <c r="U155" s="136">
        <f t="shared" si="112"/>
      </c>
      <c r="V155" s="137">
        <f>SUM(S155:U155)</f>
        <v>0</v>
      </c>
      <c r="W155" s="138">
        <f t="shared" si="110"/>
        <v>0</v>
      </c>
      <c r="Y155" s="139">
        <f t="shared" si="114"/>
      </c>
      <c r="Z155" s="135">
        <f t="shared" si="121"/>
        <v>2</v>
      </c>
      <c r="AA155" s="135">
        <f>COUNTIF(G155:I155,"x")</f>
        <v>0</v>
      </c>
      <c r="AC155" s="135" t="str">
        <f>IF(Y155=Z155,F155,"+")</f>
        <v>+</v>
      </c>
      <c r="AD155" s="135" t="str">
        <f>IF(Y155&lt;Z155,F155,"+")</f>
        <v>+</v>
      </c>
      <c r="AE155" s="135" t="str">
        <f>IF(AND(Y155=Z155+1,W155=V155),F155,"+")</f>
        <v>+</v>
      </c>
      <c r="AF155" s="135" t="str">
        <f>IF(W155&lt;&gt;V155,F155,"+")</f>
        <v>+</v>
      </c>
      <c r="AI155" s="19" t="s">
        <v>75</v>
      </c>
      <c r="AJ155" s="20"/>
      <c r="AK155" s="21"/>
      <c r="AM155" s="19"/>
      <c r="AN155" s="20"/>
      <c r="AO155" s="21"/>
    </row>
    <row r="156" spans="3:41" s="25" customFormat="1" ht="16.5" thickBot="1">
      <c r="C156" s="17"/>
      <c r="D156" s="17"/>
      <c r="E156" s="17"/>
      <c r="F156" s="27"/>
      <c r="G156" s="226"/>
      <c r="H156" s="226"/>
      <c r="I156" s="226"/>
      <c r="J156" s="29"/>
      <c r="K156" s="23"/>
      <c r="L156" s="35"/>
      <c r="M156" s="151"/>
      <c r="N156" s="34"/>
      <c r="O156" s="34"/>
      <c r="P156" s="34"/>
      <c r="Q156" s="30"/>
      <c r="R156" s="31"/>
      <c r="S156" s="32"/>
      <c r="T156" s="32"/>
      <c r="U156" s="32"/>
      <c r="V156" s="33"/>
      <c r="W156" s="138">
        <f t="shared" si="110"/>
        <v>0</v>
      </c>
      <c r="X156" s="31"/>
      <c r="Y156" s="35"/>
      <c r="Z156" s="31"/>
      <c r="AA156" s="31"/>
      <c r="AB156" s="31"/>
      <c r="AC156" s="31"/>
      <c r="AD156" s="31"/>
      <c r="AE156" s="31"/>
      <c r="AF156" s="31"/>
      <c r="AI156" s="226"/>
      <c r="AJ156" s="226"/>
      <c r="AK156" s="226"/>
      <c r="AM156" s="226"/>
      <c r="AN156" s="226"/>
      <c r="AO156" s="226"/>
    </row>
    <row r="157" spans="3:41" ht="18.75" thickBot="1">
      <c r="C157" s="17"/>
      <c r="D157" s="36">
        <f>Z157</f>
        <v>0</v>
      </c>
      <c r="E157" s="18"/>
      <c r="F157" s="219" t="str">
        <f>'Kenmerken en uitgangspunten'!B33</f>
        <v>Volgen van de voortgang</v>
      </c>
      <c r="G157" s="223"/>
      <c r="H157" s="224"/>
      <c r="I157" s="225"/>
      <c r="J157" s="24"/>
      <c r="K157" s="147"/>
      <c r="L157" s="148"/>
      <c r="M157" s="148"/>
      <c r="N157" s="148">
        <v>0</v>
      </c>
      <c r="O157" s="148">
        <v>11</v>
      </c>
      <c r="P157" s="148">
        <v>23</v>
      </c>
      <c r="S157" s="136">
        <f>SUM(S158:U170)</f>
        <v>0</v>
      </c>
      <c r="T157" s="136">
        <v>13</v>
      </c>
      <c r="U157" s="136">
        <f>IF(ISBLANK(J157),"",P157)</f>
      </c>
      <c r="W157" s="138">
        <f t="shared" si="110"/>
        <v>0</v>
      </c>
      <c r="Y157" s="139">
        <f>IF(AA157=0,"",IF(H157&lt;&gt;"",IF(OR(M157=1,M157&gt;Z157),"",0),IF(AND(I157&lt;&gt;"",M157&gt;1),M157-1,IF(AND(AND(J157&lt;&gt;"",M157&lt;Z157),M157&gt;1),Z157,M157))))</f>
      </c>
      <c r="Z157" s="149">
        <f>IF(T157&lt;&gt;AA157,0,IF(S157&lt;0,1,IF(S157&lt;O157,2,IF(S157&lt;P157,3,4))))</f>
        <v>0</v>
      </c>
      <c r="AA157" s="135">
        <f>SUM(AA158:AA170)</f>
        <v>0</v>
      </c>
      <c r="AC157" s="135" t="str">
        <f>IF(Y157=Z157,G157,"+")</f>
        <v>+</v>
      </c>
      <c r="AD157" s="135" t="str">
        <f>IF(Y157=Z157-1,G157,"+")</f>
        <v>+</v>
      </c>
      <c r="AE157" s="135" t="str">
        <f>IF(AND(Y157=Z157+1,W157=V157),G157,"+")</f>
        <v>+</v>
      </c>
      <c r="AF157" s="135" t="str">
        <f>IF(W157&lt;&gt;V157,G157,"+")</f>
        <v>+</v>
      </c>
      <c r="AI157" s="223"/>
      <c r="AJ157" s="224"/>
      <c r="AK157" s="225"/>
      <c r="AM157" s="223"/>
      <c r="AN157" s="224"/>
      <c r="AO157" s="225"/>
    </row>
    <row r="158" spans="3:41" ht="32.25" thickBot="1">
      <c r="C158" s="17">
        <f>C155+1</f>
        <v>122</v>
      </c>
      <c r="D158" s="115"/>
      <c r="E158" s="220" t="str">
        <f aca="true" t="shared" si="126" ref="E158:E170">IF(F158=AF158,L158,"x")</f>
        <v>x</v>
      </c>
      <c r="F158" s="6" t="s">
        <v>359</v>
      </c>
      <c r="G158" s="19"/>
      <c r="H158" s="116"/>
      <c r="I158" s="21"/>
      <c r="J158" s="12"/>
      <c r="M158" s="50">
        <v>1</v>
      </c>
      <c r="N158" s="138">
        <v>0</v>
      </c>
      <c r="O158" s="138">
        <v>-2</v>
      </c>
      <c r="P158" s="138">
        <v>-2</v>
      </c>
      <c r="S158" s="136">
        <f aca="true" t="shared" si="127" ref="S158:U170">IF(G158="","",N158)</f>
      </c>
      <c r="T158" s="136">
        <f t="shared" si="127"/>
      </c>
      <c r="U158" s="136">
        <f t="shared" si="127"/>
      </c>
      <c r="V158" s="137">
        <f t="shared" si="120"/>
        <v>0</v>
      </c>
      <c r="W158" s="138">
        <f t="shared" si="110"/>
        <v>0</v>
      </c>
      <c r="Y158" s="139">
        <f aca="true" t="shared" si="128" ref="Y158:Y170">IF(AA158=0,"",IF(G158&lt;&gt;"",IF(OR(M158=1,M158&gt;Z158),"",0),IF(AND(H158&lt;&gt;"",M158&gt;1),M158-1,IF(AND(AND(I158&lt;&gt;"",M158&lt;Z158),M158&gt;1),Z158,M158))))</f>
      </c>
      <c r="Z158" s="135">
        <f>MAX(2,Z157)</f>
        <v>2</v>
      </c>
      <c r="AA158" s="135">
        <f t="shared" si="102"/>
        <v>0</v>
      </c>
      <c r="AC158" s="135" t="str">
        <f t="shared" si="122"/>
        <v>+</v>
      </c>
      <c r="AD158" s="135" t="str">
        <f t="shared" si="123"/>
        <v>+</v>
      </c>
      <c r="AE158" s="135" t="str">
        <f t="shared" si="124"/>
        <v>+</v>
      </c>
      <c r="AF158" s="135" t="str">
        <f t="shared" si="125"/>
        <v>+</v>
      </c>
      <c r="AI158" s="19" t="s">
        <v>75</v>
      </c>
      <c r="AJ158" s="116"/>
      <c r="AK158" s="21"/>
      <c r="AM158" s="19"/>
      <c r="AN158" s="116"/>
      <c r="AO158" s="21"/>
    </row>
    <row r="159" spans="3:41" ht="16.5" thickBot="1">
      <c r="C159" s="17">
        <f t="shared" si="107"/>
        <v>123</v>
      </c>
      <c r="D159" s="115"/>
      <c r="E159" s="220" t="str">
        <f t="shared" si="126"/>
        <v>x</v>
      </c>
      <c r="F159" s="6" t="s">
        <v>358</v>
      </c>
      <c r="G159" s="19"/>
      <c r="H159" s="20"/>
      <c r="I159" s="21"/>
      <c r="J159" s="12"/>
      <c r="M159" s="50">
        <v>2</v>
      </c>
      <c r="N159" s="138">
        <v>-2</v>
      </c>
      <c r="O159" s="138">
        <v>0</v>
      </c>
      <c r="P159" s="138">
        <v>0</v>
      </c>
      <c r="S159" s="136">
        <f t="shared" si="127"/>
      </c>
      <c r="T159" s="136">
        <f t="shared" si="127"/>
      </c>
      <c r="U159" s="136">
        <f t="shared" si="127"/>
      </c>
      <c r="V159" s="137">
        <f t="shared" si="120"/>
        <v>0</v>
      </c>
      <c r="W159" s="138">
        <f t="shared" si="110"/>
        <v>0</v>
      </c>
      <c r="Y159" s="139">
        <f t="shared" si="128"/>
      </c>
      <c r="Z159" s="135">
        <f t="shared" si="121"/>
        <v>2</v>
      </c>
      <c r="AA159" s="135">
        <f t="shared" si="102"/>
        <v>0</v>
      </c>
      <c r="AC159" s="135" t="str">
        <f t="shared" si="122"/>
        <v>+</v>
      </c>
      <c r="AD159" s="135" t="str">
        <f t="shared" si="123"/>
        <v>+</v>
      </c>
      <c r="AE159" s="135" t="str">
        <f t="shared" si="124"/>
        <v>+</v>
      </c>
      <c r="AF159" s="135" t="str">
        <f t="shared" si="125"/>
        <v>+</v>
      </c>
      <c r="AI159" s="19"/>
      <c r="AJ159" s="20"/>
      <c r="AK159" s="21" t="s">
        <v>75</v>
      </c>
      <c r="AM159" s="19"/>
      <c r="AN159" s="20"/>
      <c r="AO159" s="21"/>
    </row>
    <row r="160" spans="3:41" ht="16.5" thickBot="1">
      <c r="C160" s="17">
        <f t="shared" si="107"/>
        <v>124</v>
      </c>
      <c r="D160" s="115"/>
      <c r="E160" s="220" t="str">
        <f t="shared" si="126"/>
        <v>x</v>
      </c>
      <c r="F160" s="6" t="s">
        <v>138</v>
      </c>
      <c r="G160" s="19"/>
      <c r="H160" s="20"/>
      <c r="I160" s="21"/>
      <c r="J160" s="12"/>
      <c r="M160" s="50">
        <v>3</v>
      </c>
      <c r="N160" s="138">
        <v>0</v>
      </c>
      <c r="O160" s="138">
        <v>1</v>
      </c>
      <c r="P160" s="138">
        <v>2</v>
      </c>
      <c r="S160" s="136">
        <f t="shared" si="127"/>
      </c>
      <c r="T160" s="136">
        <f t="shared" si="127"/>
      </c>
      <c r="U160" s="136">
        <f t="shared" si="127"/>
      </c>
      <c r="V160" s="137">
        <f t="shared" si="120"/>
        <v>0</v>
      </c>
      <c r="W160" s="138">
        <f t="shared" si="110"/>
        <v>0</v>
      </c>
      <c r="Y160" s="139">
        <f t="shared" si="128"/>
      </c>
      <c r="Z160" s="135">
        <f t="shared" si="121"/>
        <v>2</v>
      </c>
      <c r="AA160" s="135">
        <f t="shared" si="102"/>
        <v>0</v>
      </c>
      <c r="AC160" s="135" t="str">
        <f t="shared" si="122"/>
        <v>+</v>
      </c>
      <c r="AD160" s="135" t="str">
        <f t="shared" si="123"/>
        <v>+</v>
      </c>
      <c r="AE160" s="135" t="str">
        <f t="shared" si="124"/>
        <v>+</v>
      </c>
      <c r="AF160" s="135" t="str">
        <f t="shared" si="125"/>
        <v>+</v>
      </c>
      <c r="AI160" s="19"/>
      <c r="AJ160" s="20"/>
      <c r="AK160" s="21" t="s">
        <v>75</v>
      </c>
      <c r="AM160" s="19"/>
      <c r="AN160" s="20"/>
      <c r="AO160" s="21"/>
    </row>
    <row r="161" spans="3:41" ht="16.5" thickBot="1">
      <c r="C161" s="17">
        <f t="shared" si="107"/>
        <v>125</v>
      </c>
      <c r="D161" s="115"/>
      <c r="E161" s="220" t="str">
        <f t="shared" si="126"/>
        <v>x</v>
      </c>
      <c r="F161" s="6" t="s">
        <v>139</v>
      </c>
      <c r="G161" s="19"/>
      <c r="H161" s="20"/>
      <c r="I161" s="21"/>
      <c r="J161" s="12"/>
      <c r="M161" s="50">
        <v>2</v>
      </c>
      <c r="N161" s="138">
        <v>-1</v>
      </c>
      <c r="O161" s="138">
        <v>0</v>
      </c>
      <c r="P161" s="138">
        <v>0</v>
      </c>
      <c r="S161" s="136">
        <f t="shared" si="127"/>
      </c>
      <c r="T161" s="136">
        <f t="shared" si="127"/>
      </c>
      <c r="U161" s="136">
        <f t="shared" si="127"/>
      </c>
      <c r="V161" s="137">
        <f t="shared" si="120"/>
        <v>0</v>
      </c>
      <c r="W161" s="138">
        <f t="shared" si="110"/>
        <v>0</v>
      </c>
      <c r="Y161" s="139">
        <f t="shared" si="128"/>
      </c>
      <c r="Z161" s="135">
        <f t="shared" si="121"/>
        <v>2</v>
      </c>
      <c r="AA161" s="135">
        <f t="shared" si="102"/>
        <v>0</v>
      </c>
      <c r="AC161" s="135" t="str">
        <f t="shared" si="122"/>
        <v>+</v>
      </c>
      <c r="AD161" s="135" t="str">
        <f t="shared" si="123"/>
        <v>+</v>
      </c>
      <c r="AE161" s="135" t="str">
        <f t="shared" si="124"/>
        <v>+</v>
      </c>
      <c r="AF161" s="135" t="str">
        <f t="shared" si="125"/>
        <v>+</v>
      </c>
      <c r="AI161" s="19"/>
      <c r="AJ161" s="20"/>
      <c r="AK161" s="21" t="s">
        <v>75</v>
      </c>
      <c r="AM161" s="19"/>
      <c r="AN161" s="20"/>
      <c r="AO161" s="21"/>
    </row>
    <row r="162" spans="3:41" ht="16.5" thickBot="1">
      <c r="C162" s="17">
        <f t="shared" si="107"/>
        <v>126</v>
      </c>
      <c r="D162" s="115"/>
      <c r="E162" s="220" t="str">
        <f t="shared" si="126"/>
        <v>x</v>
      </c>
      <c r="F162" s="6" t="s">
        <v>137</v>
      </c>
      <c r="G162" s="19"/>
      <c r="H162" s="20"/>
      <c r="I162" s="21"/>
      <c r="J162" s="12"/>
      <c r="M162" s="50">
        <v>3</v>
      </c>
      <c r="N162" s="138">
        <v>0</v>
      </c>
      <c r="O162" s="138">
        <v>1</v>
      </c>
      <c r="P162" s="138">
        <v>2</v>
      </c>
      <c r="S162" s="136">
        <f t="shared" si="127"/>
      </c>
      <c r="T162" s="136">
        <f t="shared" si="127"/>
      </c>
      <c r="U162" s="136">
        <f t="shared" si="127"/>
      </c>
      <c r="V162" s="137">
        <f t="shared" si="120"/>
        <v>0</v>
      </c>
      <c r="W162" s="138">
        <f t="shared" si="110"/>
        <v>0</v>
      </c>
      <c r="Y162" s="139">
        <f t="shared" si="128"/>
      </c>
      <c r="Z162" s="135">
        <f t="shared" si="121"/>
        <v>2</v>
      </c>
      <c r="AA162" s="135">
        <f t="shared" si="102"/>
        <v>0</v>
      </c>
      <c r="AC162" s="135" t="str">
        <f t="shared" si="122"/>
        <v>+</v>
      </c>
      <c r="AD162" s="135" t="str">
        <f t="shared" si="123"/>
        <v>+</v>
      </c>
      <c r="AE162" s="135" t="str">
        <f t="shared" si="124"/>
        <v>+</v>
      </c>
      <c r="AF162" s="135" t="str">
        <f t="shared" si="125"/>
        <v>+</v>
      </c>
      <c r="AI162" s="19"/>
      <c r="AJ162" s="20" t="s">
        <v>75</v>
      </c>
      <c r="AK162" s="21"/>
      <c r="AM162" s="19"/>
      <c r="AN162" s="20"/>
      <c r="AO162" s="21"/>
    </row>
    <row r="163" spans="3:41" ht="16.5" thickBot="1">
      <c r="C163" s="17">
        <f t="shared" si="107"/>
        <v>127</v>
      </c>
      <c r="D163" s="115"/>
      <c r="E163" s="220" t="str">
        <f t="shared" si="126"/>
        <v>x</v>
      </c>
      <c r="F163" s="6" t="s">
        <v>140</v>
      </c>
      <c r="G163" s="19"/>
      <c r="H163" s="20"/>
      <c r="I163" s="21"/>
      <c r="J163" s="12"/>
      <c r="M163" s="50">
        <v>2</v>
      </c>
      <c r="N163" s="138">
        <v>0</v>
      </c>
      <c r="O163" s="138">
        <v>1</v>
      </c>
      <c r="P163" s="138">
        <v>2</v>
      </c>
      <c r="S163" s="136">
        <f t="shared" si="127"/>
      </c>
      <c r="T163" s="136">
        <f t="shared" si="127"/>
      </c>
      <c r="U163" s="136">
        <f t="shared" si="127"/>
      </c>
      <c r="V163" s="137">
        <f t="shared" si="120"/>
        <v>0</v>
      </c>
      <c r="W163" s="138">
        <f t="shared" si="110"/>
        <v>0</v>
      </c>
      <c r="Y163" s="139">
        <f t="shared" si="128"/>
      </c>
      <c r="Z163" s="135">
        <f t="shared" si="121"/>
        <v>2</v>
      </c>
      <c r="AA163" s="135">
        <f t="shared" si="102"/>
        <v>0</v>
      </c>
      <c r="AC163" s="135" t="str">
        <f t="shared" si="122"/>
        <v>+</v>
      </c>
      <c r="AD163" s="135" t="str">
        <f t="shared" si="123"/>
        <v>+</v>
      </c>
      <c r="AE163" s="135" t="str">
        <f t="shared" si="124"/>
        <v>+</v>
      </c>
      <c r="AF163" s="135" t="str">
        <f t="shared" si="125"/>
        <v>+</v>
      </c>
      <c r="AI163" s="19"/>
      <c r="AJ163" s="20"/>
      <c r="AK163" s="21" t="s">
        <v>75</v>
      </c>
      <c r="AM163" s="19"/>
      <c r="AN163" s="20"/>
      <c r="AO163" s="21"/>
    </row>
    <row r="164" spans="3:41" ht="32.25" thickBot="1">
      <c r="C164" s="17">
        <f t="shared" si="107"/>
        <v>128</v>
      </c>
      <c r="D164" s="115"/>
      <c r="E164" s="220" t="str">
        <f t="shared" si="126"/>
        <v>x</v>
      </c>
      <c r="F164" s="6" t="s">
        <v>360</v>
      </c>
      <c r="G164" s="19"/>
      <c r="H164" s="20"/>
      <c r="I164" s="21"/>
      <c r="J164" s="12"/>
      <c r="M164" s="50">
        <v>3</v>
      </c>
      <c r="N164" s="138">
        <v>0</v>
      </c>
      <c r="O164" s="138">
        <v>2</v>
      </c>
      <c r="P164" s="138">
        <v>4</v>
      </c>
      <c r="S164" s="136">
        <f t="shared" si="127"/>
      </c>
      <c r="T164" s="136">
        <f t="shared" si="127"/>
      </c>
      <c r="U164" s="136">
        <f t="shared" si="127"/>
      </c>
      <c r="V164" s="137">
        <f t="shared" si="120"/>
        <v>0</v>
      </c>
      <c r="W164" s="138">
        <f t="shared" si="110"/>
        <v>0</v>
      </c>
      <c r="Y164" s="139">
        <f t="shared" si="128"/>
      </c>
      <c r="Z164" s="135">
        <f t="shared" si="121"/>
        <v>2</v>
      </c>
      <c r="AA164" s="135">
        <f t="shared" si="102"/>
        <v>0</v>
      </c>
      <c r="AC164" s="135" t="str">
        <f t="shared" si="122"/>
        <v>+</v>
      </c>
      <c r="AD164" s="135" t="str">
        <f t="shared" si="123"/>
        <v>+</v>
      </c>
      <c r="AE164" s="135" t="str">
        <f t="shared" si="124"/>
        <v>+</v>
      </c>
      <c r="AF164" s="135" t="str">
        <f t="shared" si="125"/>
        <v>+</v>
      </c>
      <c r="AI164" s="19" t="s">
        <v>75</v>
      </c>
      <c r="AJ164" s="20"/>
      <c r="AK164" s="21"/>
      <c r="AM164" s="19"/>
      <c r="AN164" s="20"/>
      <c r="AO164" s="21"/>
    </row>
    <row r="165" spans="3:41" ht="16.5" thickBot="1">
      <c r="C165" s="17">
        <f t="shared" si="107"/>
        <v>129</v>
      </c>
      <c r="D165" s="115"/>
      <c r="E165" s="220" t="str">
        <f t="shared" si="126"/>
        <v>x</v>
      </c>
      <c r="F165" s="6" t="s">
        <v>148</v>
      </c>
      <c r="G165" s="19"/>
      <c r="H165" s="116"/>
      <c r="I165" s="21"/>
      <c r="J165" s="12"/>
      <c r="M165" s="50">
        <v>1</v>
      </c>
      <c r="N165" s="138">
        <v>0</v>
      </c>
      <c r="O165" s="138">
        <v>-2</v>
      </c>
      <c r="P165" s="138">
        <v>-2</v>
      </c>
      <c r="S165" s="136">
        <f t="shared" si="127"/>
      </c>
      <c r="T165" s="136">
        <f t="shared" si="127"/>
      </c>
      <c r="U165" s="136">
        <f t="shared" si="127"/>
      </c>
      <c r="V165" s="137">
        <f t="shared" si="120"/>
        <v>0</v>
      </c>
      <c r="W165" s="138">
        <f t="shared" si="110"/>
        <v>0</v>
      </c>
      <c r="Y165" s="139">
        <f t="shared" si="128"/>
      </c>
      <c r="Z165" s="135">
        <f t="shared" si="121"/>
        <v>2</v>
      </c>
      <c r="AA165" s="135">
        <f t="shared" si="102"/>
        <v>0</v>
      </c>
      <c r="AC165" s="135" t="str">
        <f t="shared" si="122"/>
        <v>+</v>
      </c>
      <c r="AD165" s="135" t="str">
        <f t="shared" si="123"/>
        <v>+</v>
      </c>
      <c r="AE165" s="135" t="str">
        <f t="shared" si="124"/>
        <v>+</v>
      </c>
      <c r="AF165" s="135" t="str">
        <f t="shared" si="125"/>
        <v>+</v>
      </c>
      <c r="AI165" s="19" t="s">
        <v>75</v>
      </c>
      <c r="AJ165" s="116"/>
      <c r="AK165" s="21"/>
      <c r="AM165" s="19"/>
      <c r="AN165" s="116"/>
      <c r="AO165" s="21"/>
    </row>
    <row r="166" spans="3:41" ht="16.5" thickBot="1">
      <c r="C166" s="17">
        <f t="shared" si="107"/>
        <v>130</v>
      </c>
      <c r="D166" s="115"/>
      <c r="E166" s="220" t="str">
        <f t="shared" si="126"/>
        <v>x</v>
      </c>
      <c r="F166" s="6" t="s">
        <v>149</v>
      </c>
      <c r="G166" s="19"/>
      <c r="H166" s="20"/>
      <c r="I166" s="21"/>
      <c r="J166" s="12"/>
      <c r="M166" s="50">
        <v>2</v>
      </c>
      <c r="N166" s="138">
        <v>-1</v>
      </c>
      <c r="O166" s="138">
        <v>0</v>
      </c>
      <c r="P166" s="138">
        <v>0</v>
      </c>
      <c r="S166" s="136">
        <f t="shared" si="127"/>
      </c>
      <c r="T166" s="136">
        <f t="shared" si="127"/>
      </c>
      <c r="U166" s="136">
        <f t="shared" si="127"/>
      </c>
      <c r="V166" s="137">
        <f t="shared" si="120"/>
        <v>0</v>
      </c>
      <c r="W166" s="138">
        <f t="shared" si="110"/>
        <v>0</v>
      </c>
      <c r="Y166" s="139">
        <f t="shared" si="128"/>
      </c>
      <c r="Z166" s="135">
        <f t="shared" si="121"/>
        <v>2</v>
      </c>
      <c r="AA166" s="135">
        <f t="shared" si="102"/>
        <v>0</v>
      </c>
      <c r="AC166" s="135" t="str">
        <f t="shared" si="122"/>
        <v>+</v>
      </c>
      <c r="AD166" s="135" t="str">
        <f t="shared" si="123"/>
        <v>+</v>
      </c>
      <c r="AE166" s="135" t="str">
        <f t="shared" si="124"/>
        <v>+</v>
      </c>
      <c r="AF166" s="135" t="str">
        <f t="shared" si="125"/>
        <v>+</v>
      </c>
      <c r="AI166" s="19"/>
      <c r="AJ166" s="20"/>
      <c r="AK166" s="21" t="s">
        <v>75</v>
      </c>
      <c r="AM166" s="19"/>
      <c r="AN166" s="20"/>
      <c r="AO166" s="21"/>
    </row>
    <row r="167" spans="3:41" ht="32.25" thickBot="1">
      <c r="C167" s="17">
        <f t="shared" si="107"/>
        <v>131</v>
      </c>
      <c r="D167" s="115"/>
      <c r="E167" s="220" t="str">
        <f t="shared" si="126"/>
        <v>x</v>
      </c>
      <c r="F167" s="6" t="s">
        <v>361</v>
      </c>
      <c r="G167" s="19"/>
      <c r="H167" s="20"/>
      <c r="I167" s="21"/>
      <c r="J167" s="12"/>
      <c r="M167" s="50">
        <v>3</v>
      </c>
      <c r="N167" s="138">
        <v>0</v>
      </c>
      <c r="O167" s="138">
        <v>1</v>
      </c>
      <c r="P167" s="138">
        <v>2</v>
      </c>
      <c r="S167" s="136">
        <f t="shared" si="127"/>
      </c>
      <c r="T167" s="136">
        <f t="shared" si="127"/>
      </c>
      <c r="U167" s="136">
        <f t="shared" si="127"/>
      </c>
      <c r="V167" s="137">
        <f t="shared" si="120"/>
        <v>0</v>
      </c>
      <c r="W167" s="138">
        <f t="shared" si="110"/>
        <v>0</v>
      </c>
      <c r="Y167" s="139">
        <f t="shared" si="128"/>
      </c>
      <c r="Z167" s="135">
        <f t="shared" si="121"/>
        <v>2</v>
      </c>
      <c r="AA167" s="135">
        <f t="shared" si="102"/>
        <v>0</v>
      </c>
      <c r="AC167" s="135" t="str">
        <f t="shared" si="122"/>
        <v>+</v>
      </c>
      <c r="AD167" s="135" t="str">
        <f t="shared" si="123"/>
        <v>+</v>
      </c>
      <c r="AE167" s="135" t="str">
        <f t="shared" si="124"/>
        <v>+</v>
      </c>
      <c r="AF167" s="135" t="str">
        <f t="shared" si="125"/>
        <v>+</v>
      </c>
      <c r="AI167" s="19"/>
      <c r="AJ167" s="20" t="s">
        <v>75</v>
      </c>
      <c r="AK167" s="21"/>
      <c r="AM167" s="19"/>
      <c r="AN167" s="20"/>
      <c r="AO167" s="21"/>
    </row>
    <row r="168" spans="3:41" ht="32.25" thickBot="1">
      <c r="C168" s="17">
        <f t="shared" si="107"/>
        <v>132</v>
      </c>
      <c r="D168" s="115"/>
      <c r="E168" s="220" t="str">
        <f t="shared" si="126"/>
        <v>x</v>
      </c>
      <c r="F168" s="6" t="s">
        <v>147</v>
      </c>
      <c r="G168" s="19"/>
      <c r="H168" s="20"/>
      <c r="I168" s="21"/>
      <c r="J168" s="12"/>
      <c r="M168" s="50">
        <v>3</v>
      </c>
      <c r="N168" s="138">
        <v>0</v>
      </c>
      <c r="O168" s="138">
        <v>1</v>
      </c>
      <c r="P168" s="138">
        <v>2</v>
      </c>
      <c r="S168" s="136">
        <f t="shared" si="127"/>
      </c>
      <c r="T168" s="136">
        <f t="shared" si="127"/>
      </c>
      <c r="U168" s="136">
        <f t="shared" si="127"/>
      </c>
      <c r="V168" s="137">
        <f t="shared" si="120"/>
        <v>0</v>
      </c>
      <c r="W168" s="138">
        <f t="shared" si="110"/>
        <v>0</v>
      </c>
      <c r="Y168" s="139">
        <f t="shared" si="128"/>
      </c>
      <c r="Z168" s="135">
        <f t="shared" si="121"/>
        <v>2</v>
      </c>
      <c r="AA168" s="135">
        <f t="shared" si="102"/>
        <v>0</v>
      </c>
      <c r="AC168" s="135" t="str">
        <f t="shared" si="122"/>
        <v>+</v>
      </c>
      <c r="AD168" s="135" t="str">
        <f t="shared" si="123"/>
        <v>+</v>
      </c>
      <c r="AE168" s="135" t="str">
        <f t="shared" si="124"/>
        <v>+</v>
      </c>
      <c r="AF168" s="135" t="str">
        <f t="shared" si="125"/>
        <v>+</v>
      </c>
      <c r="AI168" s="19"/>
      <c r="AJ168" s="20" t="s">
        <v>75</v>
      </c>
      <c r="AK168" s="21"/>
      <c r="AM168" s="19"/>
      <c r="AN168" s="20"/>
      <c r="AO168" s="21"/>
    </row>
    <row r="169" spans="3:41" ht="16.5" thickBot="1">
      <c r="C169" s="17">
        <f t="shared" si="107"/>
        <v>133</v>
      </c>
      <c r="D169" s="115"/>
      <c r="E169" s="220" t="str">
        <f t="shared" si="126"/>
        <v>x</v>
      </c>
      <c r="F169" s="6" t="s">
        <v>146</v>
      </c>
      <c r="G169" s="19"/>
      <c r="H169" s="20"/>
      <c r="I169" s="21"/>
      <c r="J169" s="12"/>
      <c r="M169" s="50">
        <v>3</v>
      </c>
      <c r="N169" s="138">
        <v>0</v>
      </c>
      <c r="O169" s="138">
        <v>1</v>
      </c>
      <c r="P169" s="138">
        <v>2</v>
      </c>
      <c r="S169" s="136">
        <f t="shared" si="127"/>
      </c>
      <c r="T169" s="136">
        <f t="shared" si="127"/>
      </c>
      <c r="U169" s="136">
        <f t="shared" si="127"/>
      </c>
      <c r="V169" s="137">
        <f t="shared" si="120"/>
        <v>0</v>
      </c>
      <c r="W169" s="138">
        <f t="shared" si="110"/>
        <v>0</v>
      </c>
      <c r="Y169" s="139">
        <f t="shared" si="128"/>
      </c>
      <c r="Z169" s="135">
        <f t="shared" si="121"/>
        <v>2</v>
      </c>
      <c r="AA169" s="135">
        <f t="shared" si="102"/>
        <v>0</v>
      </c>
      <c r="AC169" s="135" t="str">
        <f t="shared" si="122"/>
        <v>+</v>
      </c>
      <c r="AD169" s="135" t="str">
        <f t="shared" si="123"/>
        <v>+</v>
      </c>
      <c r="AE169" s="135" t="str">
        <f t="shared" si="124"/>
        <v>+</v>
      </c>
      <c r="AF169" s="135" t="str">
        <f t="shared" si="125"/>
        <v>+</v>
      </c>
      <c r="AI169" s="19" t="s">
        <v>75</v>
      </c>
      <c r="AJ169" s="20"/>
      <c r="AK169" s="21"/>
      <c r="AM169" s="19"/>
      <c r="AN169" s="20"/>
      <c r="AO169" s="21"/>
    </row>
    <row r="170" spans="3:41" ht="16.5" thickBot="1">
      <c r="C170" s="17">
        <f t="shared" si="107"/>
        <v>134</v>
      </c>
      <c r="D170" s="115"/>
      <c r="E170" s="220" t="str">
        <f t="shared" si="126"/>
        <v>x</v>
      </c>
      <c r="F170" s="6" t="s">
        <v>145</v>
      </c>
      <c r="G170" s="19"/>
      <c r="H170" s="20"/>
      <c r="I170" s="21"/>
      <c r="J170" s="12"/>
      <c r="M170" s="50">
        <v>3</v>
      </c>
      <c r="N170" s="138">
        <v>0</v>
      </c>
      <c r="O170" s="138">
        <v>1</v>
      </c>
      <c r="P170" s="138">
        <v>2</v>
      </c>
      <c r="S170" s="136">
        <f t="shared" si="127"/>
      </c>
      <c r="T170" s="136">
        <f t="shared" si="127"/>
      </c>
      <c r="U170" s="136">
        <f t="shared" si="127"/>
      </c>
      <c r="V170" s="137">
        <f t="shared" si="120"/>
        <v>0</v>
      </c>
      <c r="W170" s="138">
        <f t="shared" si="110"/>
        <v>0</v>
      </c>
      <c r="Y170" s="139">
        <f t="shared" si="128"/>
      </c>
      <c r="Z170" s="135">
        <f t="shared" si="121"/>
        <v>2</v>
      </c>
      <c r="AA170" s="135">
        <f t="shared" si="102"/>
        <v>0</v>
      </c>
      <c r="AC170" s="135" t="str">
        <f t="shared" si="122"/>
        <v>+</v>
      </c>
      <c r="AD170" s="135" t="str">
        <f t="shared" si="123"/>
        <v>+</v>
      </c>
      <c r="AE170" s="135" t="str">
        <f t="shared" si="124"/>
        <v>+</v>
      </c>
      <c r="AF170" s="135" t="str">
        <f t="shared" si="125"/>
        <v>+</v>
      </c>
      <c r="AI170" s="19"/>
      <c r="AJ170" s="20" t="s">
        <v>75</v>
      </c>
      <c r="AK170" s="21"/>
      <c r="AM170" s="19"/>
      <c r="AN170" s="20"/>
      <c r="AO170" s="21"/>
    </row>
    <row r="171" spans="3:41" s="25" customFormat="1" ht="16.5" thickBot="1">
      <c r="C171" s="17"/>
      <c r="D171" s="17"/>
      <c r="E171" s="17"/>
      <c r="F171" s="27"/>
      <c r="G171" s="226"/>
      <c r="H171" s="226"/>
      <c r="I171" s="226"/>
      <c r="J171" s="29"/>
      <c r="K171" s="23"/>
      <c r="L171" s="35"/>
      <c r="M171" s="151"/>
      <c r="N171" s="34"/>
      <c r="O171" s="34"/>
      <c r="P171" s="34"/>
      <c r="Q171" s="30"/>
      <c r="R171" s="31"/>
      <c r="S171" s="32"/>
      <c r="T171" s="32"/>
      <c r="U171" s="32"/>
      <c r="V171" s="33"/>
      <c r="W171" s="138">
        <f t="shared" si="110"/>
        <v>0</v>
      </c>
      <c r="X171" s="31"/>
      <c r="Y171" s="35"/>
      <c r="Z171" s="31"/>
      <c r="AA171" s="31"/>
      <c r="AB171" s="31"/>
      <c r="AC171" s="31"/>
      <c r="AD171" s="31"/>
      <c r="AE171" s="31"/>
      <c r="AF171" s="31"/>
      <c r="AI171" s="226"/>
      <c r="AJ171" s="226"/>
      <c r="AK171" s="226"/>
      <c r="AM171" s="226"/>
      <c r="AN171" s="226"/>
      <c r="AO171" s="226"/>
    </row>
    <row r="172" spans="3:41" ht="18.75" thickBot="1">
      <c r="C172" s="17"/>
      <c r="D172" s="36">
        <f>Z172</f>
        <v>0</v>
      </c>
      <c r="E172" s="18"/>
      <c r="F172" s="219" t="str">
        <f>'Kenmerken en uitgangspunten'!B35</f>
        <v>Loopbaanbegeleiding</v>
      </c>
      <c r="G172" s="223"/>
      <c r="H172" s="224"/>
      <c r="I172" s="225"/>
      <c r="J172" s="24"/>
      <c r="K172" s="147"/>
      <c r="L172" s="148"/>
      <c r="M172" s="148"/>
      <c r="N172" s="148">
        <v>0</v>
      </c>
      <c r="O172" s="148">
        <v>5</v>
      </c>
      <c r="P172" s="148">
        <v>11</v>
      </c>
      <c r="S172" s="136">
        <f>SUM(S173:U184)</f>
        <v>0</v>
      </c>
      <c r="T172" s="136">
        <v>12</v>
      </c>
      <c r="U172" s="136">
        <f>IF(ISBLANK(J172),"",P172)</f>
      </c>
      <c r="W172" s="138">
        <f t="shared" si="110"/>
        <v>0</v>
      </c>
      <c r="Y172" s="139">
        <f>IF(AA172=0,"",IF(H172&lt;&gt;"",IF(OR(M172=1,M172&gt;Z172),"",0),IF(AND(I172&lt;&gt;"",M172&gt;1),M172-1,IF(AND(AND(J172&lt;&gt;"",M172&lt;Z172),M172&gt;1),Z172,M172))))</f>
      </c>
      <c r="Z172" s="149">
        <f>IF(T172&lt;&gt;AA172,0,IF(S172&lt;0,1,IF(S172&lt;O172,2,IF(S172&lt;P172,3,4))))</f>
        <v>0</v>
      </c>
      <c r="AA172" s="135">
        <f>SUM(AA173:AA184)</f>
        <v>0</v>
      </c>
      <c r="AC172" s="135" t="str">
        <f>IF(Y172=Z172,G172,"+")</f>
        <v>+</v>
      </c>
      <c r="AD172" s="135" t="str">
        <f>IF(Y172=Z172-1,G172,"+")</f>
        <v>+</v>
      </c>
      <c r="AE172" s="135" t="str">
        <f>IF(AND(Y172=Z172+1,W172=V172),G172,"+")</f>
        <v>+</v>
      </c>
      <c r="AF172" s="135" t="str">
        <f>IF(W172&lt;&gt;V172,G172,"+")</f>
        <v>+</v>
      </c>
      <c r="AI172" s="223"/>
      <c r="AJ172" s="224"/>
      <c r="AK172" s="225"/>
      <c r="AM172" s="223"/>
      <c r="AN172" s="224"/>
      <c r="AO172" s="225"/>
    </row>
    <row r="173" spans="3:41" ht="32.25" thickBot="1">
      <c r="C173" s="17">
        <f>C170+1</f>
        <v>135</v>
      </c>
      <c r="D173" s="115"/>
      <c r="E173" s="220" t="str">
        <f aca="true" t="shared" si="129" ref="E173:E184">IF(F173=AF173,L173,"x")</f>
        <v>x</v>
      </c>
      <c r="F173" s="6" t="s">
        <v>141</v>
      </c>
      <c r="G173" s="19"/>
      <c r="H173" s="20"/>
      <c r="I173" s="21"/>
      <c r="J173" s="12"/>
      <c r="M173" s="50">
        <v>2</v>
      </c>
      <c r="N173" s="138">
        <v>-2</v>
      </c>
      <c r="O173" s="138">
        <v>0</v>
      </c>
      <c r="P173" s="138">
        <v>0</v>
      </c>
      <c r="S173" s="136">
        <f aca="true" t="shared" si="130" ref="S173:U184">IF(G173="","",N173)</f>
      </c>
      <c r="T173" s="136">
        <f t="shared" si="130"/>
      </c>
      <c r="U173" s="136">
        <f t="shared" si="130"/>
      </c>
      <c r="V173" s="137">
        <f t="shared" si="120"/>
        <v>0</v>
      </c>
      <c r="W173" s="138">
        <f t="shared" si="110"/>
        <v>0</v>
      </c>
      <c r="Y173" s="139">
        <f aca="true" t="shared" si="131" ref="Y173:Y193">IF(AA173=0,"",IF(G173&lt;&gt;"",IF(OR(M173=1,M173&gt;Z173),"",0),IF(AND(H173&lt;&gt;"",M173&gt;1),M173-1,IF(AND(AND(I173&lt;&gt;"",M173&lt;Z173),M173&gt;1),Z173,M173))))</f>
      </c>
      <c r="Z173" s="135">
        <f>MAX(2,Z172)</f>
        <v>2</v>
      </c>
      <c r="AA173" s="135">
        <f t="shared" si="102"/>
        <v>0</v>
      </c>
      <c r="AC173" s="135" t="str">
        <f t="shared" si="122"/>
        <v>+</v>
      </c>
      <c r="AD173" s="135" t="str">
        <f t="shared" si="123"/>
        <v>+</v>
      </c>
      <c r="AE173" s="135" t="str">
        <f t="shared" si="124"/>
        <v>+</v>
      </c>
      <c r="AF173" s="135" t="str">
        <f t="shared" si="125"/>
        <v>+</v>
      </c>
      <c r="AI173" s="19"/>
      <c r="AJ173" s="20"/>
      <c r="AK173" s="21" t="s">
        <v>75</v>
      </c>
      <c r="AM173" s="19"/>
      <c r="AN173" s="20"/>
      <c r="AO173" s="21"/>
    </row>
    <row r="174" spans="3:41" ht="32.25" thickBot="1">
      <c r="C174" s="17">
        <f t="shared" si="107"/>
        <v>136</v>
      </c>
      <c r="D174" s="115"/>
      <c r="E174" s="220" t="str">
        <f>IF(F174=AF174,L174,"x")</f>
        <v>x</v>
      </c>
      <c r="F174" s="6" t="s">
        <v>143</v>
      </c>
      <c r="G174" s="19"/>
      <c r="H174" s="20"/>
      <c r="I174" s="21"/>
      <c r="J174" s="12"/>
      <c r="M174" s="50">
        <v>2</v>
      </c>
      <c r="N174" s="138">
        <v>-2</v>
      </c>
      <c r="O174" s="138">
        <v>0</v>
      </c>
      <c r="P174" s="138">
        <v>0</v>
      </c>
      <c r="S174" s="136">
        <f t="shared" si="130"/>
      </c>
      <c r="T174" s="136">
        <f t="shared" si="130"/>
      </c>
      <c r="U174" s="136">
        <f t="shared" si="130"/>
      </c>
      <c r="V174" s="137">
        <f aca="true" t="shared" si="132" ref="V174:V184">SUM(S174:U174)</f>
        <v>0</v>
      </c>
      <c r="W174" s="138">
        <f t="shared" si="110"/>
        <v>0</v>
      </c>
      <c r="Y174" s="139">
        <f>IF(AA174=0,"",IF(G174&lt;&gt;"",IF(OR(M174=1,M174&gt;Z174),"",0),IF(AND(H174&lt;&gt;"",M174&gt;1),M174-1,IF(AND(AND(I174&lt;&gt;"",M174&lt;Z174),M174&gt;1),Z174,M174))))</f>
      </c>
      <c r="Z174" s="135">
        <f>MAX(2,Z177)</f>
        <v>2</v>
      </c>
      <c r="AA174" s="135">
        <f aca="true" t="shared" si="133" ref="AA174:AA181">COUNTIF(G174:I174,"x")</f>
        <v>0</v>
      </c>
      <c r="AC174" s="135" t="str">
        <f aca="true" t="shared" si="134" ref="AC174:AC181">IF(Y174=Z174,F174,"+")</f>
        <v>+</v>
      </c>
      <c r="AD174" s="135" t="str">
        <f aca="true" t="shared" si="135" ref="AD174:AD181">IF(Y174=Z174-1,F174,"+")</f>
        <v>+</v>
      </c>
      <c r="AE174" s="135" t="str">
        <f aca="true" t="shared" si="136" ref="AE174:AE181">IF(AND(Y174=Z174+1,W174=V174),F174,"+")</f>
        <v>+</v>
      </c>
      <c r="AF174" s="135" t="str">
        <f aca="true" t="shared" si="137" ref="AF174:AF181">IF(W174&lt;&gt;V174,F174,"+")</f>
        <v>+</v>
      </c>
      <c r="AI174" s="19" t="s">
        <v>75</v>
      </c>
      <c r="AJ174" s="20"/>
      <c r="AK174" s="21"/>
      <c r="AM174" s="19"/>
      <c r="AN174" s="20"/>
      <c r="AO174" s="21"/>
    </row>
    <row r="175" spans="3:41" ht="32.25" thickBot="1">
      <c r="C175" s="17">
        <f t="shared" si="107"/>
        <v>137</v>
      </c>
      <c r="D175" s="115"/>
      <c r="E175" s="220" t="str">
        <f>IF(F175=AF175,L175,"x")</f>
        <v>x</v>
      </c>
      <c r="F175" s="6" t="s">
        <v>153</v>
      </c>
      <c r="G175" s="19"/>
      <c r="H175" s="116"/>
      <c r="I175" s="21"/>
      <c r="J175" s="12"/>
      <c r="M175" s="50">
        <v>1</v>
      </c>
      <c r="N175" s="138">
        <v>0</v>
      </c>
      <c r="O175" s="138">
        <v>-1</v>
      </c>
      <c r="P175" s="138">
        <v>-1</v>
      </c>
      <c r="S175" s="136">
        <f t="shared" si="130"/>
      </c>
      <c r="T175" s="136">
        <f t="shared" si="130"/>
      </c>
      <c r="U175" s="136">
        <f t="shared" si="130"/>
      </c>
      <c r="V175" s="137">
        <f t="shared" si="132"/>
        <v>0</v>
      </c>
      <c r="W175" s="138">
        <f t="shared" si="110"/>
        <v>0</v>
      </c>
      <c r="Y175" s="139">
        <f>IF(AA175=0,"",IF(G175&lt;&gt;"",IF(OR(M175=1,M175&gt;Z175),"",0),IF(AND(H175&lt;&gt;"",M175&gt;1),M175-1,IF(AND(AND(I175&lt;&gt;"",M175&lt;Z175),M175&gt;1),Z175,M175))))</f>
      </c>
      <c r="Z175" s="135">
        <f>MAX(2,Z181)</f>
        <v>2</v>
      </c>
      <c r="AA175" s="135">
        <f t="shared" si="133"/>
        <v>0</v>
      </c>
      <c r="AC175" s="135" t="str">
        <f t="shared" si="134"/>
        <v>+</v>
      </c>
      <c r="AD175" s="135" t="str">
        <f t="shared" si="135"/>
        <v>+</v>
      </c>
      <c r="AE175" s="135" t="str">
        <f t="shared" si="136"/>
        <v>+</v>
      </c>
      <c r="AF175" s="135" t="str">
        <f t="shared" si="137"/>
        <v>+</v>
      </c>
      <c r="AI175" s="19"/>
      <c r="AJ175" s="116"/>
      <c r="AK175" s="21" t="s">
        <v>75</v>
      </c>
      <c r="AM175" s="19"/>
      <c r="AN175" s="116"/>
      <c r="AO175" s="21"/>
    </row>
    <row r="176" spans="3:41" ht="16.5" thickBot="1">
      <c r="C176" s="17">
        <f t="shared" si="107"/>
        <v>138</v>
      </c>
      <c r="D176" s="115"/>
      <c r="E176" s="220" t="str">
        <f>IF(F176=AF176,L176,"x")</f>
        <v>x</v>
      </c>
      <c r="F176" s="6" t="s">
        <v>142</v>
      </c>
      <c r="G176" s="19"/>
      <c r="H176" s="20"/>
      <c r="I176" s="21"/>
      <c r="J176" s="12"/>
      <c r="M176" s="50">
        <v>3</v>
      </c>
      <c r="N176" s="138">
        <v>0</v>
      </c>
      <c r="O176" s="138">
        <v>1</v>
      </c>
      <c r="P176" s="138">
        <v>2</v>
      </c>
      <c r="S176" s="136">
        <f t="shared" si="130"/>
      </c>
      <c r="T176" s="136">
        <f t="shared" si="130"/>
      </c>
      <c r="U176" s="136">
        <f t="shared" si="130"/>
      </c>
      <c r="V176" s="137">
        <f t="shared" si="132"/>
        <v>0</v>
      </c>
      <c r="W176" s="138">
        <f t="shared" si="110"/>
        <v>0</v>
      </c>
      <c r="Y176" s="139">
        <f>IF(AA176=0,"",IF(G176&lt;&gt;"",IF(OR(M176=1,M176&gt;Z176),"",0),IF(AND(H176&lt;&gt;"",M176&gt;1),M176-1,IF(AND(AND(I176&lt;&gt;"",M176&lt;Z176),M176&gt;1),Z176,M176))))</f>
      </c>
      <c r="Z176" s="135">
        <f>MAX(2,Z175)</f>
        <v>2</v>
      </c>
      <c r="AA176" s="135">
        <f t="shared" si="133"/>
        <v>0</v>
      </c>
      <c r="AC176" s="135" t="str">
        <f t="shared" si="134"/>
        <v>+</v>
      </c>
      <c r="AD176" s="135" t="str">
        <f t="shared" si="135"/>
        <v>+</v>
      </c>
      <c r="AE176" s="135" t="str">
        <f t="shared" si="136"/>
        <v>+</v>
      </c>
      <c r="AF176" s="135" t="str">
        <f t="shared" si="137"/>
        <v>+</v>
      </c>
      <c r="AI176" s="19" t="s">
        <v>75</v>
      </c>
      <c r="AJ176" s="20"/>
      <c r="AK176" s="21"/>
      <c r="AM176" s="19"/>
      <c r="AN176" s="20"/>
      <c r="AO176" s="21"/>
    </row>
    <row r="177" spans="3:41" ht="32.25" thickBot="1">
      <c r="C177" s="17">
        <f t="shared" si="107"/>
        <v>139</v>
      </c>
      <c r="D177" s="115"/>
      <c r="E177" s="220" t="str">
        <f>IF(F177=AF177,L177,"x")</f>
        <v>x</v>
      </c>
      <c r="F177" s="6" t="s">
        <v>154</v>
      </c>
      <c r="G177" s="19"/>
      <c r="H177" s="20"/>
      <c r="I177" s="21"/>
      <c r="J177" s="12"/>
      <c r="M177" s="50">
        <v>4</v>
      </c>
      <c r="N177" s="138">
        <v>0</v>
      </c>
      <c r="O177" s="138">
        <v>2</v>
      </c>
      <c r="P177" s="138">
        <v>4</v>
      </c>
      <c r="S177" s="136">
        <f t="shared" si="130"/>
      </c>
      <c r="T177" s="136">
        <f t="shared" si="130"/>
      </c>
      <c r="U177" s="136">
        <f t="shared" si="130"/>
      </c>
      <c r="V177" s="137">
        <f t="shared" si="132"/>
        <v>0</v>
      </c>
      <c r="W177" s="138">
        <f t="shared" si="110"/>
        <v>0</v>
      </c>
      <c r="Y177" s="139">
        <f>IF(AA177=0,"",IF(G177&lt;&gt;"",IF(OR(M177=1,M177&gt;Z177),"",0),IF(AND(H177&lt;&gt;"",M177&gt;1),M177-1,IF(AND(AND(I177&lt;&gt;"",M177&lt;Z177),M177&gt;1),Z177,M177))))</f>
      </c>
      <c r="Z177" s="135">
        <f>MAX(2,Z176)</f>
        <v>2</v>
      </c>
      <c r="AA177" s="135">
        <f t="shared" si="133"/>
        <v>0</v>
      </c>
      <c r="AC177" s="135" t="str">
        <f t="shared" si="134"/>
        <v>+</v>
      </c>
      <c r="AD177" s="135" t="str">
        <f t="shared" si="135"/>
        <v>+</v>
      </c>
      <c r="AE177" s="135" t="str">
        <f t="shared" si="136"/>
        <v>+</v>
      </c>
      <c r="AF177" s="135" t="str">
        <f t="shared" si="137"/>
        <v>+</v>
      </c>
      <c r="AI177" s="19" t="s">
        <v>75</v>
      </c>
      <c r="AJ177" s="20"/>
      <c r="AK177" s="21"/>
      <c r="AM177" s="19"/>
      <c r="AN177" s="20"/>
      <c r="AO177" s="21"/>
    </row>
    <row r="178" spans="3:41" ht="32.25" thickBot="1">
      <c r="C178" s="17">
        <f t="shared" si="107"/>
        <v>140</v>
      </c>
      <c r="D178" s="115"/>
      <c r="E178" s="220" t="str">
        <f>IF(F178=AF178,L178,"x")</f>
        <v>x</v>
      </c>
      <c r="F178" s="6" t="s">
        <v>144</v>
      </c>
      <c r="G178" s="19"/>
      <c r="H178" s="20"/>
      <c r="I178" s="21"/>
      <c r="J178" s="12"/>
      <c r="L178" s="139">
        <f>C60</f>
        <v>42</v>
      </c>
      <c r="M178" s="50">
        <v>3</v>
      </c>
      <c r="N178" s="138">
        <v>0</v>
      </c>
      <c r="O178" s="138">
        <v>1</v>
      </c>
      <c r="P178" s="138">
        <v>2</v>
      </c>
      <c r="S178" s="136">
        <f t="shared" si="130"/>
      </c>
      <c r="T178" s="136">
        <f t="shared" si="130"/>
      </c>
      <c r="U178" s="136">
        <f t="shared" si="130"/>
      </c>
      <c r="V178" s="137">
        <f t="shared" si="132"/>
        <v>0</v>
      </c>
      <c r="W178" s="138">
        <f t="shared" si="110"/>
        <v>0</v>
      </c>
      <c r="Y178" s="139">
        <f>IF(AA178=0,"",IF(G178&lt;&gt;"",IF(OR(M178=1,M178&gt;Z178),"",0),IF(AND(H178&lt;&gt;"",M178&gt;1),M178-1,IF(AND(AND(I178&lt;&gt;"",M178&lt;Z178),M178&gt;1),Z178,M178))))</f>
      </c>
      <c r="Z178" s="135">
        <f>MAX(2,Z174)</f>
        <v>2</v>
      </c>
      <c r="AA178" s="135">
        <f t="shared" si="133"/>
        <v>0</v>
      </c>
      <c r="AC178" s="135" t="str">
        <f t="shared" si="134"/>
        <v>+</v>
      </c>
      <c r="AD178" s="135" t="str">
        <f t="shared" si="135"/>
        <v>+</v>
      </c>
      <c r="AE178" s="135" t="str">
        <f t="shared" si="136"/>
        <v>+</v>
      </c>
      <c r="AF178" s="135" t="str">
        <f t="shared" si="137"/>
        <v>+</v>
      </c>
      <c r="AI178" s="19"/>
      <c r="AJ178" s="20" t="s">
        <v>75</v>
      </c>
      <c r="AK178" s="21"/>
      <c r="AM178" s="19"/>
      <c r="AN178" s="20"/>
      <c r="AO178" s="21"/>
    </row>
    <row r="179" spans="3:41" ht="32.25" thickBot="1">
      <c r="C179" s="17">
        <f t="shared" si="107"/>
        <v>141</v>
      </c>
      <c r="D179" s="115"/>
      <c r="E179" s="220" t="str">
        <f t="shared" si="129"/>
        <v>x</v>
      </c>
      <c r="F179" s="6" t="s">
        <v>363</v>
      </c>
      <c r="G179" s="19"/>
      <c r="H179" s="20"/>
      <c r="I179" s="21"/>
      <c r="J179" s="12"/>
      <c r="M179" s="50">
        <v>2</v>
      </c>
      <c r="N179" s="138">
        <v>-2</v>
      </c>
      <c r="O179" s="138">
        <v>0</v>
      </c>
      <c r="P179" s="138">
        <v>0</v>
      </c>
      <c r="S179" s="136">
        <f t="shared" si="130"/>
      </c>
      <c r="T179" s="136">
        <f t="shared" si="130"/>
      </c>
      <c r="U179" s="136">
        <f t="shared" si="130"/>
      </c>
      <c r="V179" s="137">
        <f t="shared" si="132"/>
        <v>0</v>
      </c>
      <c r="W179" s="138">
        <f t="shared" si="110"/>
        <v>0</v>
      </c>
      <c r="Y179" s="139">
        <f t="shared" si="131"/>
      </c>
      <c r="Z179" s="135">
        <f>MAX(2,Z173)</f>
        <v>2</v>
      </c>
      <c r="AA179" s="135">
        <f t="shared" si="133"/>
        <v>0</v>
      </c>
      <c r="AC179" s="135" t="str">
        <f t="shared" si="134"/>
        <v>+</v>
      </c>
      <c r="AD179" s="135" t="str">
        <f t="shared" si="135"/>
        <v>+</v>
      </c>
      <c r="AE179" s="135" t="str">
        <f t="shared" si="136"/>
        <v>+</v>
      </c>
      <c r="AF179" s="135" t="str">
        <f t="shared" si="137"/>
        <v>+</v>
      </c>
      <c r="AI179" s="19" t="s">
        <v>75</v>
      </c>
      <c r="AJ179" s="20"/>
      <c r="AK179" s="21"/>
      <c r="AM179" s="19"/>
      <c r="AN179" s="20"/>
      <c r="AO179" s="21"/>
    </row>
    <row r="180" spans="3:41" ht="32.25" thickBot="1">
      <c r="C180" s="17">
        <f t="shared" si="107"/>
        <v>142</v>
      </c>
      <c r="D180" s="115"/>
      <c r="E180" s="220" t="str">
        <f t="shared" si="129"/>
        <v>x</v>
      </c>
      <c r="F180" s="6" t="s">
        <v>152</v>
      </c>
      <c r="G180" s="19"/>
      <c r="H180" s="20"/>
      <c r="I180" s="21"/>
      <c r="J180" s="12"/>
      <c r="M180" s="50">
        <v>2</v>
      </c>
      <c r="N180" s="138">
        <v>-1</v>
      </c>
      <c r="O180" s="138">
        <v>0</v>
      </c>
      <c r="P180" s="138">
        <v>0</v>
      </c>
      <c r="S180" s="136">
        <f t="shared" si="130"/>
      </c>
      <c r="T180" s="136">
        <f t="shared" si="130"/>
      </c>
      <c r="U180" s="136">
        <f t="shared" si="130"/>
      </c>
      <c r="V180" s="137">
        <f t="shared" si="132"/>
        <v>0</v>
      </c>
      <c r="W180" s="138">
        <f t="shared" si="110"/>
        <v>0</v>
      </c>
      <c r="Y180" s="139">
        <f t="shared" si="131"/>
      </c>
      <c r="Z180" s="135">
        <f t="shared" si="121"/>
        <v>2</v>
      </c>
      <c r="AA180" s="135">
        <f t="shared" si="133"/>
        <v>0</v>
      </c>
      <c r="AC180" s="135" t="str">
        <f t="shared" si="134"/>
        <v>+</v>
      </c>
      <c r="AD180" s="135" t="str">
        <f t="shared" si="135"/>
        <v>+</v>
      </c>
      <c r="AE180" s="135" t="str">
        <f t="shared" si="136"/>
        <v>+</v>
      </c>
      <c r="AF180" s="135" t="str">
        <f t="shared" si="137"/>
        <v>+</v>
      </c>
      <c r="AI180" s="19" t="s">
        <v>75</v>
      </c>
      <c r="AJ180" s="20"/>
      <c r="AK180" s="21"/>
      <c r="AM180" s="19"/>
      <c r="AN180" s="20"/>
      <c r="AO180" s="21"/>
    </row>
    <row r="181" spans="3:41" ht="16.5" thickBot="1">
      <c r="C181" s="17">
        <f t="shared" si="107"/>
        <v>143</v>
      </c>
      <c r="D181" s="115"/>
      <c r="E181" s="220" t="str">
        <f t="shared" si="129"/>
        <v>x</v>
      </c>
      <c r="F181" s="6" t="s">
        <v>151</v>
      </c>
      <c r="G181" s="19"/>
      <c r="H181" s="20"/>
      <c r="I181" s="21"/>
      <c r="J181" s="12"/>
      <c r="M181" s="50">
        <v>2</v>
      </c>
      <c r="N181" s="138">
        <v>-1</v>
      </c>
      <c r="O181" s="138">
        <v>0</v>
      </c>
      <c r="P181" s="138">
        <v>0</v>
      </c>
      <c r="S181" s="136">
        <f t="shared" si="130"/>
      </c>
      <c r="T181" s="136">
        <f t="shared" si="130"/>
      </c>
      <c r="U181" s="136">
        <f t="shared" si="130"/>
      </c>
      <c r="V181" s="137">
        <f t="shared" si="132"/>
        <v>0</v>
      </c>
      <c r="W181" s="138">
        <f t="shared" si="110"/>
        <v>0</v>
      </c>
      <c r="Y181" s="139">
        <f t="shared" si="131"/>
      </c>
      <c r="Z181" s="135">
        <f t="shared" si="121"/>
        <v>2</v>
      </c>
      <c r="AA181" s="135">
        <f t="shared" si="133"/>
        <v>0</v>
      </c>
      <c r="AC181" s="135" t="str">
        <f t="shared" si="134"/>
        <v>+</v>
      </c>
      <c r="AD181" s="135" t="str">
        <f t="shared" si="135"/>
        <v>+</v>
      </c>
      <c r="AE181" s="135" t="str">
        <f t="shared" si="136"/>
        <v>+</v>
      </c>
      <c r="AF181" s="135" t="str">
        <f t="shared" si="137"/>
        <v>+</v>
      </c>
      <c r="AI181" s="19" t="s">
        <v>75</v>
      </c>
      <c r="AJ181" s="20"/>
      <c r="AK181" s="21"/>
      <c r="AM181" s="19"/>
      <c r="AN181" s="20"/>
      <c r="AO181" s="21"/>
    </row>
    <row r="182" spans="3:41" ht="32.25" thickBot="1">
      <c r="C182" s="17">
        <f t="shared" si="107"/>
        <v>144</v>
      </c>
      <c r="D182" s="115"/>
      <c r="E182" s="220" t="str">
        <f t="shared" si="129"/>
        <v>x</v>
      </c>
      <c r="F182" s="6" t="s">
        <v>364</v>
      </c>
      <c r="G182" s="19"/>
      <c r="H182" s="20"/>
      <c r="I182" s="21"/>
      <c r="J182" s="12"/>
      <c r="L182" s="139">
        <f>$C$179</f>
        <v>141</v>
      </c>
      <c r="M182" s="50">
        <v>3</v>
      </c>
      <c r="N182" s="138">
        <v>0</v>
      </c>
      <c r="O182" s="138">
        <v>1</v>
      </c>
      <c r="P182" s="138">
        <v>2</v>
      </c>
      <c r="S182" s="136">
        <f t="shared" si="130"/>
      </c>
      <c r="T182" s="136">
        <f t="shared" si="130"/>
      </c>
      <c r="U182" s="136">
        <f t="shared" si="130"/>
      </c>
      <c r="V182" s="137">
        <f t="shared" si="132"/>
        <v>0</v>
      </c>
      <c r="W182" s="138">
        <f t="shared" si="110"/>
        <v>0</v>
      </c>
      <c r="Y182" s="139">
        <f t="shared" si="131"/>
      </c>
      <c r="Z182" s="135">
        <f t="shared" si="121"/>
        <v>2</v>
      </c>
      <c r="AA182" s="135">
        <f aca="true" t="shared" si="138" ref="AA182:AA193">COUNTIF(G182:I182,"x")</f>
        <v>0</v>
      </c>
      <c r="AC182" s="135" t="str">
        <f t="shared" si="122"/>
        <v>+</v>
      </c>
      <c r="AD182" s="135" t="str">
        <f t="shared" si="123"/>
        <v>+</v>
      </c>
      <c r="AE182" s="135" t="str">
        <f t="shared" si="124"/>
        <v>+</v>
      </c>
      <c r="AF182" s="135" t="str">
        <f t="shared" si="125"/>
        <v>+</v>
      </c>
      <c r="AI182" s="19" t="s">
        <v>75</v>
      </c>
      <c r="AJ182" s="20"/>
      <c r="AK182" s="21"/>
      <c r="AM182" s="19"/>
      <c r="AN182" s="20"/>
      <c r="AO182" s="21"/>
    </row>
    <row r="183" spans="3:41" ht="16.5" thickBot="1">
      <c r="C183" s="17">
        <f t="shared" si="107"/>
        <v>145</v>
      </c>
      <c r="D183" s="115"/>
      <c r="E183" s="220" t="str">
        <f t="shared" si="129"/>
        <v>x</v>
      </c>
      <c r="F183" s="6" t="s">
        <v>2</v>
      </c>
      <c r="G183" s="19"/>
      <c r="H183" s="20"/>
      <c r="I183" s="21"/>
      <c r="J183" s="12"/>
      <c r="M183" s="50">
        <v>2</v>
      </c>
      <c r="N183" s="138">
        <v>-1</v>
      </c>
      <c r="O183" s="138">
        <v>0</v>
      </c>
      <c r="P183" s="138">
        <v>0</v>
      </c>
      <c r="S183" s="136">
        <f t="shared" si="130"/>
      </c>
      <c r="T183" s="136">
        <f t="shared" si="130"/>
      </c>
      <c r="U183" s="136">
        <f t="shared" si="130"/>
      </c>
      <c r="V183" s="137">
        <f t="shared" si="132"/>
        <v>0</v>
      </c>
      <c r="W183" s="138">
        <f t="shared" si="110"/>
        <v>0</v>
      </c>
      <c r="Y183" s="139">
        <f t="shared" si="131"/>
      </c>
      <c r="Z183" s="135">
        <f t="shared" si="121"/>
        <v>2</v>
      </c>
      <c r="AA183" s="135">
        <f>COUNTIF(G183:I183,"x")</f>
        <v>0</v>
      </c>
      <c r="AC183" s="135" t="str">
        <f>IF(Y183=Z183,F183,"+")</f>
        <v>+</v>
      </c>
      <c r="AD183" s="135" t="str">
        <f>IF(Y183=Z183-1,F183,"+")</f>
        <v>+</v>
      </c>
      <c r="AE183" s="135" t="str">
        <f>IF(AND(Y183=Z183+1,W183=V183),F183,"+")</f>
        <v>+</v>
      </c>
      <c r="AF183" s="135" t="str">
        <f>IF(W183&lt;&gt;V183,F183,"+")</f>
        <v>+</v>
      </c>
      <c r="AI183" s="19"/>
      <c r="AJ183" s="20"/>
      <c r="AK183" s="21" t="s">
        <v>75</v>
      </c>
      <c r="AM183" s="19"/>
      <c r="AN183" s="20"/>
      <c r="AO183" s="21"/>
    </row>
    <row r="184" spans="3:41" ht="16.5" thickBot="1">
      <c r="C184" s="17">
        <f t="shared" si="107"/>
        <v>146</v>
      </c>
      <c r="D184" s="115"/>
      <c r="E184" s="220" t="str">
        <f t="shared" si="129"/>
        <v>x</v>
      </c>
      <c r="F184" s="6" t="s">
        <v>150</v>
      </c>
      <c r="G184" s="19"/>
      <c r="H184" s="20"/>
      <c r="I184" s="21"/>
      <c r="J184" s="12"/>
      <c r="L184" s="139">
        <f>$C$183</f>
        <v>145</v>
      </c>
      <c r="M184" s="50">
        <v>3</v>
      </c>
      <c r="N184" s="138">
        <v>0</v>
      </c>
      <c r="O184" s="138">
        <v>1</v>
      </c>
      <c r="P184" s="138">
        <v>2</v>
      </c>
      <c r="S184" s="136">
        <f t="shared" si="130"/>
      </c>
      <c r="T184" s="136">
        <f t="shared" si="130"/>
      </c>
      <c r="U184" s="136">
        <f t="shared" si="130"/>
      </c>
      <c r="V184" s="137">
        <f t="shared" si="132"/>
        <v>0</v>
      </c>
      <c r="W184" s="138">
        <f t="shared" si="110"/>
        <v>0</v>
      </c>
      <c r="Y184" s="139">
        <f t="shared" si="131"/>
      </c>
      <c r="Z184" s="135">
        <f>MAX(2,Z183)</f>
        <v>2</v>
      </c>
      <c r="AA184" s="135">
        <f>COUNTIF(G184:I184,"x")</f>
        <v>0</v>
      </c>
      <c r="AC184" s="135" t="str">
        <f>IF(Y184=Z184,F184,"+")</f>
        <v>+</v>
      </c>
      <c r="AD184" s="135" t="str">
        <f>IF(Y184=Z184-1,F184,"+")</f>
        <v>+</v>
      </c>
      <c r="AE184" s="135" t="str">
        <f>IF(AND(Y184=Z184+1,W184=V184),F184,"+")</f>
        <v>+</v>
      </c>
      <c r="AF184" s="135" t="str">
        <f>IF(W184&lt;&gt;V184,F184,"+")</f>
        <v>+</v>
      </c>
      <c r="AI184" s="19"/>
      <c r="AJ184" s="20" t="s">
        <v>75</v>
      </c>
      <c r="AK184" s="21"/>
      <c r="AM184" s="19"/>
      <c r="AN184" s="20"/>
      <c r="AO184" s="21"/>
    </row>
    <row r="185" spans="3:41" s="25" customFormat="1" ht="16.5" thickBot="1">
      <c r="C185" s="17"/>
      <c r="D185" s="17"/>
      <c r="E185" s="17"/>
      <c r="F185" s="27"/>
      <c r="G185" s="226"/>
      <c r="H185" s="226"/>
      <c r="I185" s="226"/>
      <c r="J185" s="29"/>
      <c r="K185" s="23"/>
      <c r="L185" s="35"/>
      <c r="M185" s="151"/>
      <c r="N185" s="34"/>
      <c r="O185" s="34"/>
      <c r="P185" s="34"/>
      <c r="Q185" s="30"/>
      <c r="R185" s="31"/>
      <c r="S185" s="32"/>
      <c r="T185" s="32"/>
      <c r="U185" s="32"/>
      <c r="V185" s="33"/>
      <c r="W185" s="138">
        <f t="shared" si="110"/>
        <v>0</v>
      </c>
      <c r="X185" s="31"/>
      <c r="Y185" s="35"/>
      <c r="Z185" s="31"/>
      <c r="AA185" s="31"/>
      <c r="AB185" s="31"/>
      <c r="AC185" s="31"/>
      <c r="AD185" s="31"/>
      <c r="AE185" s="31"/>
      <c r="AF185" s="31"/>
      <c r="AI185" s="226"/>
      <c r="AJ185" s="226"/>
      <c r="AK185" s="226"/>
      <c r="AM185" s="226"/>
      <c r="AN185" s="226"/>
      <c r="AO185" s="226"/>
    </row>
    <row r="186" spans="3:41" ht="18.75" thickBot="1">
      <c r="C186" s="17"/>
      <c r="D186" s="36">
        <f>Z186</f>
        <v>0</v>
      </c>
      <c r="E186" s="18"/>
      <c r="F186" s="219" t="str">
        <f>'Kenmerken en uitgangspunten'!B37</f>
        <v>Tweede- en derdelijns begeleiding</v>
      </c>
      <c r="G186" s="223"/>
      <c r="H186" s="224"/>
      <c r="I186" s="225"/>
      <c r="J186" s="24"/>
      <c r="K186" s="147"/>
      <c r="L186" s="148"/>
      <c r="M186" s="148"/>
      <c r="N186" s="148">
        <v>0</v>
      </c>
      <c r="O186" s="148">
        <v>3</v>
      </c>
      <c r="P186" s="148">
        <v>7</v>
      </c>
      <c r="S186" s="136">
        <f>SUM(S187:U193)</f>
        <v>0</v>
      </c>
      <c r="T186" s="136">
        <v>7</v>
      </c>
      <c r="U186" s="136">
        <f>IF(ISBLANK(J186),"",P186)</f>
      </c>
      <c r="W186" s="138">
        <f t="shared" si="110"/>
        <v>0</v>
      </c>
      <c r="Y186" s="139">
        <f>IF(AA186=0,"",IF(H186&lt;&gt;"",IF(OR(M186=1,M186&gt;Z186),"",0),IF(AND(I186&lt;&gt;"",M186&gt;1),M186-1,IF(AND(AND(J186&lt;&gt;"",M186&lt;Z186),M186&gt;1),Z186,M186))))</f>
      </c>
      <c r="Z186" s="149">
        <f>IF(T186&lt;&gt;AA186,0,IF(S186&lt;0,1,IF(S186&lt;O186,2,IF(S186&lt;P186,3,4))))</f>
        <v>0</v>
      </c>
      <c r="AA186" s="135">
        <f>SUM(AA187:AA193)</f>
        <v>0</v>
      </c>
      <c r="AC186" s="135" t="str">
        <f>IF(Y186=Z186,G186,"+")</f>
        <v>+</v>
      </c>
      <c r="AD186" s="135" t="str">
        <f>IF(Y186=Z186-1,G186,"+")</f>
        <v>+</v>
      </c>
      <c r="AE186" s="135" t="str">
        <f>IF(AND(Y186=Z186+1,W186=V186),G186,"+")</f>
        <v>+</v>
      </c>
      <c r="AF186" s="135" t="str">
        <f>IF(W186&lt;&gt;V186,G186,"+")</f>
        <v>+</v>
      </c>
      <c r="AI186" s="223"/>
      <c r="AJ186" s="224"/>
      <c r="AK186" s="225"/>
      <c r="AM186" s="223"/>
      <c r="AN186" s="224"/>
      <c r="AO186" s="225"/>
    </row>
    <row r="187" spans="3:41" ht="16.5" thickBot="1">
      <c r="C187" s="17">
        <f>C184</f>
        <v>146</v>
      </c>
      <c r="D187" s="115"/>
      <c r="E187" s="220" t="str">
        <f aca="true" t="shared" si="139" ref="E187:E193">IF(F187=AF187,L187,"x")</f>
        <v>x</v>
      </c>
      <c r="F187" s="6" t="s">
        <v>10</v>
      </c>
      <c r="G187" s="19"/>
      <c r="H187" s="20"/>
      <c r="I187" s="21"/>
      <c r="J187" s="12"/>
      <c r="M187" s="50">
        <v>2</v>
      </c>
      <c r="N187" s="138">
        <v>-2</v>
      </c>
      <c r="O187" s="138">
        <v>0</v>
      </c>
      <c r="P187" s="138">
        <v>0</v>
      </c>
      <c r="S187" s="136">
        <f aca="true" t="shared" si="140" ref="S187:U193">IF(G187="","",N187)</f>
      </c>
      <c r="T187" s="136">
        <f t="shared" si="140"/>
      </c>
      <c r="U187" s="136">
        <f t="shared" si="140"/>
      </c>
      <c r="V187" s="137">
        <f t="shared" si="120"/>
        <v>0</v>
      </c>
      <c r="W187" s="138">
        <f t="shared" si="110"/>
        <v>0</v>
      </c>
      <c r="Y187" s="139">
        <f t="shared" si="131"/>
      </c>
      <c r="Z187" s="135">
        <f>MAX(2,Z186)</f>
        <v>2</v>
      </c>
      <c r="AA187" s="135">
        <f t="shared" si="138"/>
        <v>0</v>
      </c>
      <c r="AC187" s="135" t="str">
        <f t="shared" si="122"/>
        <v>+</v>
      </c>
      <c r="AD187" s="135" t="str">
        <f t="shared" si="123"/>
        <v>+</v>
      </c>
      <c r="AE187" s="135" t="str">
        <f t="shared" si="124"/>
        <v>+</v>
      </c>
      <c r="AF187" s="135" t="str">
        <f t="shared" si="125"/>
        <v>+</v>
      </c>
      <c r="AI187" s="19"/>
      <c r="AJ187" s="20"/>
      <c r="AK187" s="21" t="s">
        <v>75</v>
      </c>
      <c r="AM187" s="19"/>
      <c r="AN187" s="20"/>
      <c r="AO187" s="21"/>
    </row>
    <row r="188" spans="3:41" ht="32.25" thickBot="1">
      <c r="C188" s="17">
        <f t="shared" si="107"/>
        <v>147</v>
      </c>
      <c r="D188" s="115"/>
      <c r="E188" s="220" t="str">
        <f t="shared" si="139"/>
        <v>x</v>
      </c>
      <c r="F188" s="6" t="s">
        <v>365</v>
      </c>
      <c r="G188" s="19"/>
      <c r="H188" s="20"/>
      <c r="I188" s="21"/>
      <c r="J188" s="12"/>
      <c r="M188" s="50">
        <v>2</v>
      </c>
      <c r="N188" s="138">
        <v>-1</v>
      </c>
      <c r="O188" s="138">
        <v>0</v>
      </c>
      <c r="P188" s="138">
        <v>0</v>
      </c>
      <c r="S188" s="136">
        <f t="shared" si="140"/>
      </c>
      <c r="T188" s="136">
        <f t="shared" si="140"/>
      </c>
      <c r="U188" s="136">
        <f t="shared" si="140"/>
      </c>
      <c r="V188" s="137">
        <f t="shared" si="120"/>
        <v>0</v>
      </c>
      <c r="W188" s="138">
        <f t="shared" si="110"/>
        <v>0</v>
      </c>
      <c r="Y188" s="139">
        <f t="shared" si="131"/>
      </c>
      <c r="Z188" s="135">
        <f t="shared" si="121"/>
        <v>2</v>
      </c>
      <c r="AA188" s="135">
        <f t="shared" si="138"/>
        <v>0</v>
      </c>
      <c r="AC188" s="135" t="str">
        <f t="shared" si="122"/>
        <v>+</v>
      </c>
      <c r="AD188" s="135" t="str">
        <f t="shared" si="123"/>
        <v>+</v>
      </c>
      <c r="AE188" s="135" t="str">
        <f t="shared" si="124"/>
        <v>+</v>
      </c>
      <c r="AF188" s="135" t="str">
        <f t="shared" si="125"/>
        <v>+</v>
      </c>
      <c r="AI188" s="19"/>
      <c r="AJ188" s="20" t="s">
        <v>75</v>
      </c>
      <c r="AK188" s="21"/>
      <c r="AM188" s="19"/>
      <c r="AN188" s="20"/>
      <c r="AO188" s="21"/>
    </row>
    <row r="189" spans="3:41" ht="32.25" thickBot="1">
      <c r="C189" s="17">
        <f t="shared" si="107"/>
        <v>148</v>
      </c>
      <c r="D189" s="115"/>
      <c r="E189" s="220" t="str">
        <f t="shared" si="139"/>
        <v>x</v>
      </c>
      <c r="F189" s="6" t="s">
        <v>11</v>
      </c>
      <c r="G189" s="19"/>
      <c r="H189" s="20"/>
      <c r="I189" s="21"/>
      <c r="J189" s="12"/>
      <c r="M189" s="50">
        <v>2</v>
      </c>
      <c r="N189" s="138">
        <v>-2</v>
      </c>
      <c r="O189" s="138">
        <v>0</v>
      </c>
      <c r="P189" s="138">
        <v>0</v>
      </c>
      <c r="S189" s="136">
        <f t="shared" si="140"/>
      </c>
      <c r="T189" s="136">
        <f t="shared" si="140"/>
      </c>
      <c r="U189" s="136">
        <f t="shared" si="140"/>
      </c>
      <c r="V189" s="137">
        <f t="shared" si="120"/>
        <v>0</v>
      </c>
      <c r="W189" s="138">
        <f t="shared" si="110"/>
        <v>0</v>
      </c>
      <c r="Y189" s="139">
        <f t="shared" si="131"/>
      </c>
      <c r="Z189" s="135">
        <f t="shared" si="121"/>
        <v>2</v>
      </c>
      <c r="AA189" s="135">
        <f t="shared" si="138"/>
        <v>0</v>
      </c>
      <c r="AC189" s="135" t="str">
        <f t="shared" si="122"/>
        <v>+</v>
      </c>
      <c r="AD189" s="135" t="str">
        <f t="shared" si="123"/>
        <v>+</v>
      </c>
      <c r="AE189" s="135" t="str">
        <f t="shared" si="124"/>
        <v>+</v>
      </c>
      <c r="AF189" s="135" t="str">
        <f t="shared" si="125"/>
        <v>+</v>
      </c>
      <c r="AI189" s="19"/>
      <c r="AJ189" s="20"/>
      <c r="AK189" s="21" t="s">
        <v>75</v>
      </c>
      <c r="AM189" s="19"/>
      <c r="AN189" s="20"/>
      <c r="AO189" s="21"/>
    </row>
    <row r="190" spans="3:41" ht="32.25" thickBot="1">
      <c r="C190" s="17">
        <f t="shared" si="107"/>
        <v>149</v>
      </c>
      <c r="D190" s="115"/>
      <c r="E190" s="220" t="str">
        <f t="shared" si="139"/>
        <v>x</v>
      </c>
      <c r="F190" s="6" t="s">
        <v>366</v>
      </c>
      <c r="G190" s="19"/>
      <c r="H190" s="20"/>
      <c r="I190" s="21"/>
      <c r="J190" s="12"/>
      <c r="L190" s="139">
        <f>C73</f>
        <v>53</v>
      </c>
      <c r="M190" s="50">
        <v>3</v>
      </c>
      <c r="N190" s="138">
        <v>0</v>
      </c>
      <c r="O190" s="138">
        <v>1</v>
      </c>
      <c r="P190" s="138">
        <v>2</v>
      </c>
      <c r="S190" s="136">
        <f t="shared" si="140"/>
      </c>
      <c r="T190" s="136">
        <f t="shared" si="140"/>
      </c>
      <c r="U190" s="136">
        <f t="shared" si="140"/>
      </c>
      <c r="V190" s="137">
        <f t="shared" si="120"/>
        <v>0</v>
      </c>
      <c r="W190" s="138">
        <f t="shared" si="110"/>
        <v>0</v>
      </c>
      <c r="Y190" s="139">
        <f t="shared" si="131"/>
      </c>
      <c r="Z190" s="135">
        <f t="shared" si="121"/>
        <v>2</v>
      </c>
      <c r="AA190" s="135">
        <f t="shared" si="138"/>
        <v>0</v>
      </c>
      <c r="AC190" s="135" t="str">
        <f t="shared" si="122"/>
        <v>+</v>
      </c>
      <c r="AD190" s="135" t="str">
        <f t="shared" si="123"/>
        <v>+</v>
      </c>
      <c r="AE190" s="135" t="str">
        <f t="shared" si="124"/>
        <v>+</v>
      </c>
      <c r="AF190" s="135" t="str">
        <f t="shared" si="125"/>
        <v>+</v>
      </c>
      <c r="AI190" s="19" t="s">
        <v>75</v>
      </c>
      <c r="AJ190" s="20"/>
      <c r="AK190" s="21"/>
      <c r="AM190" s="19"/>
      <c r="AN190" s="20"/>
      <c r="AO190" s="21"/>
    </row>
    <row r="191" spans="3:41" ht="32.25" thickBot="1">
      <c r="C191" s="17">
        <f t="shared" si="107"/>
        <v>150</v>
      </c>
      <c r="D191" s="115"/>
      <c r="E191" s="220" t="str">
        <f t="shared" si="139"/>
        <v>x</v>
      </c>
      <c r="F191" s="6" t="s">
        <v>12</v>
      </c>
      <c r="G191" s="19"/>
      <c r="H191" s="20"/>
      <c r="I191" s="21"/>
      <c r="J191" s="12"/>
      <c r="M191" s="50">
        <v>2</v>
      </c>
      <c r="N191" s="138">
        <v>-2</v>
      </c>
      <c r="O191" s="138">
        <v>0</v>
      </c>
      <c r="P191" s="138">
        <v>0</v>
      </c>
      <c r="S191" s="136">
        <f t="shared" si="140"/>
      </c>
      <c r="T191" s="136">
        <f t="shared" si="140"/>
      </c>
      <c r="U191" s="136">
        <f t="shared" si="140"/>
      </c>
      <c r="V191" s="137">
        <f t="shared" si="120"/>
        <v>0</v>
      </c>
      <c r="W191" s="138">
        <f t="shared" si="110"/>
        <v>0</v>
      </c>
      <c r="Y191" s="139">
        <f t="shared" si="131"/>
      </c>
      <c r="Z191" s="135">
        <f t="shared" si="121"/>
        <v>2</v>
      </c>
      <c r="AA191" s="135">
        <f t="shared" si="138"/>
        <v>0</v>
      </c>
      <c r="AC191" s="135" t="str">
        <f t="shared" si="122"/>
        <v>+</v>
      </c>
      <c r="AD191" s="135" t="str">
        <f t="shared" si="123"/>
        <v>+</v>
      </c>
      <c r="AE191" s="135" t="str">
        <f t="shared" si="124"/>
        <v>+</v>
      </c>
      <c r="AF191" s="135" t="str">
        <f t="shared" si="125"/>
        <v>+</v>
      </c>
      <c r="AI191" s="19"/>
      <c r="AJ191" s="20"/>
      <c r="AK191" s="21" t="s">
        <v>75</v>
      </c>
      <c r="AM191" s="19"/>
      <c r="AN191" s="20"/>
      <c r="AO191" s="21"/>
    </row>
    <row r="192" spans="3:41" ht="32.25" thickBot="1">
      <c r="C192" s="17">
        <f>C191+1</f>
        <v>151</v>
      </c>
      <c r="D192" s="115"/>
      <c r="E192" s="220" t="str">
        <f t="shared" si="139"/>
        <v>x</v>
      </c>
      <c r="F192" s="6" t="s">
        <v>367</v>
      </c>
      <c r="G192" s="19"/>
      <c r="H192" s="20"/>
      <c r="I192" s="21"/>
      <c r="J192" s="12"/>
      <c r="M192" s="50">
        <v>3</v>
      </c>
      <c r="N192" s="138">
        <v>0</v>
      </c>
      <c r="O192" s="138">
        <v>1</v>
      </c>
      <c r="P192" s="138">
        <v>2</v>
      </c>
      <c r="S192" s="136">
        <f t="shared" si="140"/>
      </c>
      <c r="T192" s="136">
        <f t="shared" si="140"/>
      </c>
      <c r="U192" s="136">
        <f t="shared" si="140"/>
      </c>
      <c r="V192" s="137">
        <f t="shared" si="120"/>
        <v>0</v>
      </c>
      <c r="W192" s="138">
        <f t="shared" si="110"/>
        <v>0</v>
      </c>
      <c r="Y192" s="139">
        <f t="shared" si="131"/>
      </c>
      <c r="Z192" s="135">
        <f t="shared" si="121"/>
        <v>2</v>
      </c>
      <c r="AA192" s="135">
        <f t="shared" si="138"/>
        <v>0</v>
      </c>
      <c r="AC192" s="135" t="str">
        <f t="shared" si="122"/>
        <v>+</v>
      </c>
      <c r="AD192" s="135" t="str">
        <f t="shared" si="123"/>
        <v>+</v>
      </c>
      <c r="AE192" s="135" t="str">
        <f t="shared" si="124"/>
        <v>+</v>
      </c>
      <c r="AF192" s="135" t="str">
        <f t="shared" si="125"/>
        <v>+</v>
      </c>
      <c r="AI192" s="19" t="s">
        <v>75</v>
      </c>
      <c r="AJ192" s="20"/>
      <c r="AK192" s="21"/>
      <c r="AM192" s="19"/>
      <c r="AN192" s="20"/>
      <c r="AO192" s="21"/>
    </row>
    <row r="193" spans="3:41" ht="32.25" thickBot="1">
      <c r="C193" s="17">
        <f>C192+1</f>
        <v>152</v>
      </c>
      <c r="D193" s="115"/>
      <c r="E193" s="220" t="str">
        <f t="shared" si="139"/>
        <v>x</v>
      </c>
      <c r="F193" s="6" t="s">
        <v>13</v>
      </c>
      <c r="G193" s="19"/>
      <c r="H193" s="20"/>
      <c r="I193" s="21"/>
      <c r="J193" s="12"/>
      <c r="M193" s="50">
        <v>4</v>
      </c>
      <c r="N193" s="138">
        <v>0</v>
      </c>
      <c r="O193" s="138">
        <v>2</v>
      </c>
      <c r="P193" s="138">
        <v>4</v>
      </c>
      <c r="S193" s="136">
        <f t="shared" si="140"/>
      </c>
      <c r="T193" s="136">
        <f t="shared" si="140"/>
      </c>
      <c r="U193" s="136">
        <f t="shared" si="140"/>
      </c>
      <c r="V193" s="137">
        <f t="shared" si="120"/>
        <v>0</v>
      </c>
      <c r="W193" s="138">
        <f t="shared" si="110"/>
        <v>0</v>
      </c>
      <c r="Y193" s="139">
        <f t="shared" si="131"/>
      </c>
      <c r="Z193" s="135">
        <f t="shared" si="121"/>
        <v>2</v>
      </c>
      <c r="AA193" s="135">
        <f t="shared" si="138"/>
        <v>0</v>
      </c>
      <c r="AC193" s="135" t="str">
        <f t="shared" si="122"/>
        <v>+</v>
      </c>
      <c r="AD193" s="135" t="str">
        <f t="shared" si="123"/>
        <v>+</v>
      </c>
      <c r="AE193" s="135" t="str">
        <f t="shared" si="124"/>
        <v>+</v>
      </c>
      <c r="AF193" s="135" t="str">
        <f t="shared" si="125"/>
        <v>+</v>
      </c>
      <c r="AI193" s="19" t="s">
        <v>75</v>
      </c>
      <c r="AJ193" s="20"/>
      <c r="AK193" s="21"/>
      <c r="AM193" s="19"/>
      <c r="AN193" s="20"/>
      <c r="AO193" s="21"/>
    </row>
  </sheetData>
  <sheetProtection password="F9E8" sheet="1" objects="1" scenarios="1" selectLockedCells="1"/>
  <mergeCells count="15">
    <mergeCell ref="AI1:AI7"/>
    <mergeCell ref="AJ1:AJ7"/>
    <mergeCell ref="AK1:AK7"/>
    <mergeCell ref="AM1:AM7"/>
    <mergeCell ref="AN1:AN7"/>
    <mergeCell ref="AO1:AO7"/>
    <mergeCell ref="D5:D7"/>
    <mergeCell ref="O1:O7"/>
    <mergeCell ref="P1:P7"/>
    <mergeCell ref="G1:G7"/>
    <mergeCell ref="H1:H7"/>
    <mergeCell ref="I1:I7"/>
    <mergeCell ref="L1:L7"/>
    <mergeCell ref="M1:M7"/>
    <mergeCell ref="N1:N7"/>
  </mergeCells>
  <conditionalFormatting sqref="E9:E18 E21:E27 E30:E34 E37:E44 E47:E56 E59:E64 E67:E79 E83:E96 E99:E105 E108:E113 E116:E124 E127:E142 E145:E155 E158:E170 E173:E184 E187:E193">
    <cfRule type="cellIs" priority="418" dxfId="153" operator="equal" stopIfTrue="1">
      <formula>$L9</formula>
    </cfRule>
  </conditionalFormatting>
  <conditionalFormatting sqref="K140">
    <cfRule type="cellIs" priority="253" dxfId="172" operator="equal" stopIfTrue="1">
      <formula>$AC140</formula>
    </cfRule>
    <cfRule type="cellIs" priority="254" dxfId="1" operator="equal" stopIfTrue="1">
      <formula>$AD140</formula>
    </cfRule>
    <cfRule type="cellIs" priority="255" dxfId="173" operator="equal" stopIfTrue="1">
      <formula>$AE140</formula>
    </cfRule>
  </conditionalFormatting>
  <conditionalFormatting sqref="K138">
    <cfRule type="cellIs" priority="247" dxfId="172" operator="equal" stopIfTrue="1">
      <formula>$AC138</formula>
    </cfRule>
    <cfRule type="cellIs" priority="248" dxfId="1" operator="equal" stopIfTrue="1">
      <formula>$AD138</formula>
    </cfRule>
    <cfRule type="cellIs" priority="249" dxfId="173" operator="equal" stopIfTrue="1">
      <formula>$AE138</formula>
    </cfRule>
  </conditionalFormatting>
  <conditionalFormatting sqref="K136">
    <cfRule type="cellIs" priority="241" dxfId="172" operator="equal" stopIfTrue="1">
      <formula>$AC136</formula>
    </cfRule>
    <cfRule type="cellIs" priority="242" dxfId="1" operator="equal" stopIfTrue="1">
      <formula>$AD136</formula>
    </cfRule>
    <cfRule type="cellIs" priority="243" dxfId="173" operator="equal" stopIfTrue="1">
      <formula>$AE136</formula>
    </cfRule>
  </conditionalFormatting>
  <conditionalFormatting sqref="K134">
    <cfRule type="cellIs" priority="235" dxfId="172" operator="equal" stopIfTrue="1">
      <formula>$AC134</formula>
    </cfRule>
    <cfRule type="cellIs" priority="236" dxfId="1" operator="equal" stopIfTrue="1">
      <formula>$AD134</formula>
    </cfRule>
    <cfRule type="cellIs" priority="237" dxfId="173" operator="equal" stopIfTrue="1">
      <formula>$AE134</formula>
    </cfRule>
  </conditionalFormatting>
  <conditionalFormatting sqref="K132">
    <cfRule type="cellIs" priority="229" dxfId="172" operator="equal" stopIfTrue="1">
      <formula>$AC132</formula>
    </cfRule>
    <cfRule type="cellIs" priority="230" dxfId="1" operator="equal" stopIfTrue="1">
      <formula>$AD132</formula>
    </cfRule>
    <cfRule type="cellIs" priority="231" dxfId="173" operator="equal" stopIfTrue="1">
      <formula>$AE132</formula>
    </cfRule>
  </conditionalFormatting>
  <conditionalFormatting sqref="K130">
    <cfRule type="cellIs" priority="223" dxfId="172" operator="equal" stopIfTrue="1">
      <formula>$AC130</formula>
    </cfRule>
    <cfRule type="cellIs" priority="224" dxfId="1" operator="equal" stopIfTrue="1">
      <formula>$AD130</formula>
    </cfRule>
    <cfRule type="cellIs" priority="225" dxfId="173" operator="equal" stopIfTrue="1">
      <formula>$AE130</formula>
    </cfRule>
  </conditionalFormatting>
  <conditionalFormatting sqref="K128">
    <cfRule type="cellIs" priority="205" dxfId="172" operator="equal" stopIfTrue="1">
      <formula>$AC128</formula>
    </cfRule>
    <cfRule type="cellIs" priority="206" dxfId="1" operator="equal" stopIfTrue="1">
      <formula>$AD128</formula>
    </cfRule>
    <cfRule type="cellIs" priority="207" dxfId="173" operator="equal" stopIfTrue="1">
      <formula>$AE128</formula>
    </cfRule>
  </conditionalFormatting>
  <conditionalFormatting sqref="K139">
    <cfRule type="cellIs" priority="250" dxfId="172" operator="equal" stopIfTrue="1">
      <formula>$AC139</formula>
    </cfRule>
    <cfRule type="cellIs" priority="251" dxfId="1" operator="equal" stopIfTrue="1">
      <formula>$AD139</formula>
    </cfRule>
    <cfRule type="cellIs" priority="252" dxfId="173" operator="equal" stopIfTrue="1">
      <formula>$AE139</formula>
    </cfRule>
  </conditionalFormatting>
  <conditionalFormatting sqref="K137">
    <cfRule type="cellIs" priority="244" dxfId="172" operator="equal" stopIfTrue="1">
      <formula>$AC137</formula>
    </cfRule>
    <cfRule type="cellIs" priority="245" dxfId="1" operator="equal" stopIfTrue="1">
      <formula>$AD137</formula>
    </cfRule>
    <cfRule type="cellIs" priority="246" dxfId="173" operator="equal" stopIfTrue="1">
      <formula>$AE137</formula>
    </cfRule>
  </conditionalFormatting>
  <conditionalFormatting sqref="K135">
    <cfRule type="cellIs" priority="238" dxfId="172" operator="equal" stopIfTrue="1">
      <formula>$AC135</formula>
    </cfRule>
    <cfRule type="cellIs" priority="239" dxfId="1" operator="equal" stopIfTrue="1">
      <formula>$AD135</formula>
    </cfRule>
    <cfRule type="cellIs" priority="240" dxfId="173" operator="equal" stopIfTrue="1">
      <formula>$AE135</formula>
    </cfRule>
  </conditionalFormatting>
  <conditionalFormatting sqref="K133">
    <cfRule type="cellIs" priority="232" dxfId="172" operator="equal" stopIfTrue="1">
      <formula>$AC133</formula>
    </cfRule>
    <cfRule type="cellIs" priority="233" dxfId="1" operator="equal" stopIfTrue="1">
      <formula>$AD133</formula>
    </cfRule>
    <cfRule type="cellIs" priority="234" dxfId="173" operator="equal" stopIfTrue="1">
      <formula>$AE133</formula>
    </cfRule>
  </conditionalFormatting>
  <conditionalFormatting sqref="K131">
    <cfRule type="cellIs" priority="226" dxfId="172" operator="equal" stopIfTrue="1">
      <formula>$AC131</formula>
    </cfRule>
    <cfRule type="cellIs" priority="227" dxfId="1" operator="equal" stopIfTrue="1">
      <formula>$AD131</formula>
    </cfRule>
    <cfRule type="cellIs" priority="228" dxfId="173" operator="equal" stopIfTrue="1">
      <formula>$AE131</formula>
    </cfRule>
  </conditionalFormatting>
  <conditionalFormatting sqref="K127">
    <cfRule type="cellIs" priority="211" dxfId="172" operator="equal" stopIfTrue="1">
      <formula>$AC127</formula>
    </cfRule>
    <cfRule type="cellIs" priority="212" dxfId="1" operator="equal" stopIfTrue="1">
      <formula>$AD127</formula>
    </cfRule>
    <cfRule type="cellIs" priority="213" dxfId="173" operator="equal" stopIfTrue="1">
      <formula>$AE127</formula>
    </cfRule>
  </conditionalFormatting>
  <conditionalFormatting sqref="K129">
    <cfRule type="cellIs" priority="202" dxfId="172" operator="equal" stopIfTrue="1">
      <formula>$AC129</formula>
    </cfRule>
    <cfRule type="cellIs" priority="203" dxfId="1" operator="equal" stopIfTrue="1">
      <formula>$AD129</formula>
    </cfRule>
    <cfRule type="cellIs" priority="204" dxfId="173" operator="equal" stopIfTrue="1">
      <formula>$AE129</formula>
    </cfRule>
  </conditionalFormatting>
  <conditionalFormatting sqref="AI135">
    <cfRule type="cellIs" priority="157" dxfId="172" operator="equal" stopIfTrue="1">
      <formula>$AC135</formula>
    </cfRule>
    <cfRule type="cellIs" priority="158" dxfId="1" operator="equal" stopIfTrue="1">
      <formula>$AD135</formula>
    </cfRule>
    <cfRule type="cellIs" priority="159" dxfId="173" operator="equal" stopIfTrue="1">
      <formula>$AE135</formula>
    </cfRule>
  </conditionalFormatting>
  <conditionalFormatting sqref="AM135">
    <cfRule type="cellIs" priority="142" dxfId="172" operator="equal" stopIfTrue="1">
      <formula>$AC135</formula>
    </cfRule>
    <cfRule type="cellIs" priority="143" dxfId="1" operator="equal" stopIfTrue="1">
      <formula>$AD135</formula>
    </cfRule>
    <cfRule type="cellIs" priority="144" dxfId="173" operator="equal" stopIfTrue="1">
      <formula>$AE135</formula>
    </cfRule>
  </conditionalFormatting>
  <conditionalFormatting sqref="G135">
    <cfRule type="cellIs" priority="1" dxfId="172" operator="equal" stopIfTrue="1">
      <formula>$AC135</formula>
    </cfRule>
    <cfRule type="cellIs" priority="2" dxfId="1" operator="equal" stopIfTrue="1">
      <formula>$AD135</formula>
    </cfRule>
    <cfRule type="cellIs" priority="3" dxfId="173" operator="equal" stopIfTrue="1">
      <formula>$AE135</formula>
    </cfRule>
  </conditionalFormatting>
  <printOptions/>
  <pageMargins left="0.75" right="0.75" top="1" bottom="1" header="0.5" footer="0.5"/>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codeName="Blad5">
    <tabColor rgb="FF00B050"/>
  </sheetPr>
  <dimension ref="A3:G196"/>
  <sheetViews>
    <sheetView showGridLines="0" showRowColHeaders="0" zoomScalePageLayoutView="0" workbookViewId="0" topLeftCell="A1">
      <selection activeCell="A1" sqref="A1"/>
    </sheetView>
  </sheetViews>
  <sheetFormatPr defaultColWidth="9.140625" defaultRowHeight="12.75"/>
  <cols>
    <col min="1" max="1" width="24.57421875" style="79" customWidth="1"/>
    <col min="2" max="2" width="44.8515625" style="0" bestFit="1" customWidth="1"/>
    <col min="3" max="3" width="2.00390625" style="0" bestFit="1" customWidth="1"/>
  </cols>
  <sheetData>
    <row r="3" spans="2:4" ht="14.25">
      <c r="B3" s="119" t="str">
        <f>IF(AVERAGE(Grafiek!$C$5:$C$20)&lt;1,"Vragenlijst nog niet compleet","Maturityniveau is (ongeveer) "&amp;INT(AVERAGE(Grafiek!$C$5:$C$20)))</f>
        <v>Vragenlijst nog niet compleet</v>
      </c>
      <c r="C3" s="120" t="s">
        <v>371</v>
      </c>
      <c r="D3" s="120">
        <f>IF(AVERAGE(Grafiek!$C$5:$C$20)&lt;1,"",HLOOKUP(INT(AVERAGE(Grafiek!$C$5:$C$20)),'Kenmerken en uitgangspunten'!$C$1:$F$53,6))</f>
      </c>
    </row>
    <row r="4" spans="3:7" ht="63.75">
      <c r="C4" s="87" t="s">
        <v>274</v>
      </c>
      <c r="D4">
        <v>1</v>
      </c>
      <c r="E4">
        <v>2</v>
      </c>
      <c r="F4">
        <v>3</v>
      </c>
      <c r="G4">
        <v>4</v>
      </c>
    </row>
    <row r="5" spans="1:7" ht="17.25" customHeight="1">
      <c r="A5" s="80"/>
      <c r="B5" s="49" t="str">
        <f>Vragenlijst!F8</f>
        <v>Ontwikkelen onderwijs</v>
      </c>
      <c r="C5" s="81">
        <f>Vragenlijst!D8</f>
        <v>0</v>
      </c>
      <c r="D5" s="84">
        <f aca="true" t="shared" si="0" ref="D5:G20">IF($C5&gt;=D$4,$C5,0)</f>
        <v>0</v>
      </c>
      <c r="E5" s="85">
        <f t="shared" si="0"/>
        <v>0</v>
      </c>
      <c r="F5" s="85">
        <f t="shared" si="0"/>
        <v>0</v>
      </c>
      <c r="G5" s="86">
        <f t="shared" si="0"/>
        <v>0</v>
      </c>
    </row>
    <row r="6" spans="1:7" ht="17.25" customHeight="1">
      <c r="A6" s="80"/>
      <c r="B6" s="49" t="str">
        <f>Vragenlijst!F20</f>
        <v>Website</v>
      </c>
      <c r="C6" s="81">
        <f>Vragenlijst!D20</f>
        <v>0</v>
      </c>
      <c r="D6" s="84">
        <f t="shared" si="0"/>
        <v>0</v>
      </c>
      <c r="E6" s="85">
        <f t="shared" si="0"/>
        <v>0</v>
      </c>
      <c r="F6" s="85">
        <f t="shared" si="0"/>
        <v>0</v>
      </c>
      <c r="G6" s="86">
        <f t="shared" si="0"/>
        <v>0</v>
      </c>
    </row>
    <row r="7" spans="1:7" ht="17.25" customHeight="1">
      <c r="A7" s="80"/>
      <c r="B7" s="49" t="str">
        <f>Vragenlijst!F29</f>
        <v>Open dagen</v>
      </c>
      <c r="C7" s="81">
        <f>Vragenlijst!D29</f>
        <v>0</v>
      </c>
      <c r="D7" s="84">
        <f t="shared" si="0"/>
        <v>0</v>
      </c>
      <c r="E7" s="85">
        <f t="shared" si="0"/>
        <v>0</v>
      </c>
      <c r="F7" s="85">
        <f t="shared" si="0"/>
        <v>0</v>
      </c>
      <c r="G7" s="86">
        <f t="shared" si="0"/>
        <v>0</v>
      </c>
    </row>
    <row r="8" spans="1:7" ht="17.25" customHeight="1">
      <c r="A8" s="80"/>
      <c r="B8" s="49" t="str">
        <f>Vragenlijst!F36</f>
        <v>Aanmelding</v>
      </c>
      <c r="C8" s="81">
        <f>Vragenlijst!D36</f>
        <v>0</v>
      </c>
      <c r="D8" s="84">
        <f t="shared" si="0"/>
        <v>0</v>
      </c>
      <c r="E8" s="85">
        <f t="shared" si="0"/>
        <v>0</v>
      </c>
      <c r="F8" s="85">
        <f t="shared" si="0"/>
        <v>0</v>
      </c>
      <c r="G8" s="86">
        <f t="shared" si="0"/>
        <v>0</v>
      </c>
    </row>
    <row r="9" spans="1:7" ht="17.25" customHeight="1">
      <c r="A9" s="80"/>
      <c r="B9" s="49" t="str">
        <f>Vragenlijst!F46</f>
        <v>Intake</v>
      </c>
      <c r="C9" s="81">
        <f>Vragenlijst!D46</f>
        <v>0</v>
      </c>
      <c r="D9" s="84">
        <f t="shared" si="0"/>
        <v>0</v>
      </c>
      <c r="E9" s="85">
        <f t="shared" si="0"/>
        <v>0</v>
      </c>
      <c r="F9" s="85">
        <f t="shared" si="0"/>
        <v>0</v>
      </c>
      <c r="G9" s="86">
        <f t="shared" si="0"/>
        <v>0</v>
      </c>
    </row>
    <row r="10" spans="1:7" ht="17.25" customHeight="1">
      <c r="A10" s="80"/>
      <c r="B10" s="49" t="str">
        <f>Vragenlijst!F58</f>
        <v>Leervraag arrangeren</v>
      </c>
      <c r="C10" s="81">
        <f>Vragenlijst!D58</f>
        <v>0</v>
      </c>
      <c r="D10" s="84">
        <f t="shared" si="0"/>
        <v>0</v>
      </c>
      <c r="E10" s="85">
        <f t="shared" si="0"/>
        <v>0</v>
      </c>
      <c r="F10" s="85">
        <f t="shared" si="0"/>
        <v>0</v>
      </c>
      <c r="G10" s="86">
        <f t="shared" si="0"/>
        <v>0</v>
      </c>
    </row>
    <row r="11" spans="1:7" ht="17.25" customHeight="1">
      <c r="A11" s="80"/>
      <c r="B11" s="49" t="str">
        <f>Vragenlijst!F66</f>
        <v>Plannen en roosteren</v>
      </c>
      <c r="C11" s="81">
        <f>Vragenlijst!D66</f>
        <v>0</v>
      </c>
      <c r="D11" s="84">
        <f t="shared" si="0"/>
        <v>0</v>
      </c>
      <c r="E11" s="85">
        <f t="shared" si="0"/>
        <v>0</v>
      </c>
      <c r="F11" s="85">
        <f t="shared" si="0"/>
        <v>0</v>
      </c>
      <c r="G11" s="86">
        <f t="shared" si="0"/>
        <v>0</v>
      </c>
    </row>
    <row r="12" spans="1:7" ht="17.25" customHeight="1">
      <c r="A12" s="80"/>
      <c r="B12" s="49" t="str">
        <f>Vragenlijst!F82</f>
        <v>Lesmateriaal</v>
      </c>
      <c r="C12" s="81">
        <f>Vragenlijst!D82</f>
        <v>0</v>
      </c>
      <c r="D12" s="84">
        <f t="shared" si="0"/>
        <v>0</v>
      </c>
      <c r="E12" s="85">
        <f t="shared" si="0"/>
        <v>0</v>
      </c>
      <c r="F12" s="85">
        <f t="shared" si="0"/>
        <v>0</v>
      </c>
      <c r="G12" s="86">
        <f t="shared" si="0"/>
        <v>0</v>
      </c>
    </row>
    <row r="13" spans="1:7" ht="17.25" customHeight="1">
      <c r="A13" s="80"/>
      <c r="B13" s="49" t="str">
        <f>Vragenlijst!F98</f>
        <v>Didactische organisatie</v>
      </c>
      <c r="C13" s="81">
        <f>Vragenlijst!D98</f>
        <v>0</v>
      </c>
      <c r="D13" s="84">
        <f t="shared" si="0"/>
        <v>0</v>
      </c>
      <c r="E13" s="85">
        <f t="shared" si="0"/>
        <v>0</v>
      </c>
      <c r="F13" s="85">
        <f t="shared" si="0"/>
        <v>0</v>
      </c>
      <c r="G13" s="86">
        <f t="shared" si="0"/>
        <v>0</v>
      </c>
    </row>
    <row r="14" spans="1:7" ht="17.25" customHeight="1">
      <c r="A14" s="80"/>
      <c r="B14" s="49" t="str">
        <f>Vragenlijst!F107</f>
        <v>Voorkomen lesuitval</v>
      </c>
      <c r="C14" s="81">
        <f>Vragenlijst!D107</f>
        <v>0</v>
      </c>
      <c r="D14" s="84">
        <f t="shared" si="0"/>
        <v>0</v>
      </c>
      <c r="E14" s="85">
        <f t="shared" si="0"/>
        <v>0</v>
      </c>
      <c r="F14" s="85">
        <f t="shared" si="0"/>
        <v>0</v>
      </c>
      <c r="G14" s="86">
        <f t="shared" si="0"/>
        <v>0</v>
      </c>
    </row>
    <row r="15" spans="1:7" ht="17.25" customHeight="1">
      <c r="A15" s="80"/>
      <c r="B15" s="49" t="str">
        <f>Vragenlijst!F115</f>
        <v>Organiseren van BPV</v>
      </c>
      <c r="C15" s="81">
        <f>Vragenlijst!D115</f>
        <v>0</v>
      </c>
      <c r="D15" s="84">
        <f t="shared" si="0"/>
        <v>0</v>
      </c>
      <c r="E15" s="85">
        <f t="shared" si="0"/>
        <v>0</v>
      </c>
      <c r="F15" s="85">
        <f t="shared" si="0"/>
        <v>0</v>
      </c>
      <c r="G15" s="86">
        <f t="shared" si="0"/>
        <v>0</v>
      </c>
    </row>
    <row r="16" spans="1:7" ht="17.25" customHeight="1">
      <c r="A16" s="80"/>
      <c r="B16" s="49" t="str">
        <f>Vragenlijst!F126</f>
        <v>Aan- en afwezigheid registreren</v>
      </c>
      <c r="C16" s="81">
        <f>Vragenlijst!D126</f>
        <v>0</v>
      </c>
      <c r="D16" s="84">
        <f t="shared" si="0"/>
        <v>0</v>
      </c>
      <c r="E16" s="85">
        <f t="shared" si="0"/>
        <v>0</v>
      </c>
      <c r="F16" s="85">
        <f t="shared" si="0"/>
        <v>0</v>
      </c>
      <c r="G16" s="86">
        <f t="shared" si="0"/>
        <v>0</v>
      </c>
    </row>
    <row r="17" spans="1:7" ht="17.25" customHeight="1">
      <c r="A17" s="80"/>
      <c r="B17" s="49" t="str">
        <f>Vragenlijst!F144</f>
        <v>Aantonen competenties &amp; kennis</v>
      </c>
      <c r="C17" s="81">
        <f>Vragenlijst!D144</f>
        <v>0</v>
      </c>
      <c r="D17" s="84">
        <f t="shared" si="0"/>
        <v>0</v>
      </c>
      <c r="E17" s="85">
        <f t="shared" si="0"/>
        <v>0</v>
      </c>
      <c r="F17" s="85">
        <f t="shared" si="0"/>
        <v>0</v>
      </c>
      <c r="G17" s="86">
        <f t="shared" si="0"/>
        <v>0</v>
      </c>
    </row>
    <row r="18" spans="1:7" ht="17.25" customHeight="1">
      <c r="A18" s="80"/>
      <c r="B18" s="49" t="str">
        <f>Vragenlijst!F157</f>
        <v>Volgen van de voortgang</v>
      </c>
      <c r="C18" s="81">
        <f>Vragenlijst!D157</f>
        <v>0</v>
      </c>
      <c r="D18" s="84">
        <f t="shared" si="0"/>
        <v>0</v>
      </c>
      <c r="E18" s="85">
        <f t="shared" si="0"/>
        <v>0</v>
      </c>
      <c r="F18" s="85">
        <f t="shared" si="0"/>
        <v>0</v>
      </c>
      <c r="G18" s="86">
        <f t="shared" si="0"/>
        <v>0</v>
      </c>
    </row>
    <row r="19" spans="1:7" ht="17.25" customHeight="1">
      <c r="A19" s="80"/>
      <c r="B19" s="49" t="str">
        <f>Vragenlijst!F172</f>
        <v>Loopbaanbegeleiding</v>
      </c>
      <c r="C19" s="81">
        <f>Vragenlijst!D172</f>
        <v>0</v>
      </c>
      <c r="D19" s="84">
        <f t="shared" si="0"/>
        <v>0</v>
      </c>
      <c r="E19" s="85">
        <f t="shared" si="0"/>
        <v>0</v>
      </c>
      <c r="F19" s="85">
        <f t="shared" si="0"/>
        <v>0</v>
      </c>
      <c r="G19" s="86">
        <f t="shared" si="0"/>
        <v>0</v>
      </c>
    </row>
    <row r="20" spans="1:7" ht="17.25" customHeight="1">
      <c r="A20" s="80"/>
      <c r="B20" s="49" t="str">
        <f>Vragenlijst!F186</f>
        <v>Tweede- en derdelijns begeleiding</v>
      </c>
      <c r="C20" s="81">
        <f>Vragenlijst!D186</f>
        <v>0</v>
      </c>
      <c r="D20" s="84">
        <f t="shared" si="0"/>
        <v>0</v>
      </c>
      <c r="E20" s="85">
        <f t="shared" si="0"/>
        <v>0</v>
      </c>
      <c r="F20" s="85">
        <f t="shared" si="0"/>
        <v>0</v>
      </c>
      <c r="G20" s="86">
        <f t="shared" si="0"/>
        <v>0</v>
      </c>
    </row>
    <row r="21" ht="12.75">
      <c r="B21" s="48"/>
    </row>
    <row r="22" ht="12.75">
      <c r="B22" s="48"/>
    </row>
    <row r="23" ht="12.75">
      <c r="B23" s="48"/>
    </row>
    <row r="24" ht="12.75">
      <c r="B24" s="48"/>
    </row>
    <row r="25" ht="12.75">
      <c r="B25" s="48"/>
    </row>
    <row r="26" ht="12.75">
      <c r="B26" s="48"/>
    </row>
    <row r="27" ht="12.75">
      <c r="B27" s="48"/>
    </row>
    <row r="28" ht="12.75">
      <c r="B28" s="48"/>
    </row>
    <row r="29" ht="12.75">
      <c r="B29" s="48"/>
    </row>
    <row r="30" ht="12.75">
      <c r="B30" s="48"/>
    </row>
    <row r="31" ht="12.75">
      <c r="B31" s="48"/>
    </row>
    <row r="32" ht="12.75">
      <c r="B32" s="239"/>
    </row>
    <row r="33" ht="12.75">
      <c r="B33" s="48"/>
    </row>
    <row r="34" ht="12.75">
      <c r="B34" s="48"/>
    </row>
    <row r="35" ht="12.75">
      <c r="B35" s="48"/>
    </row>
    <row r="36" ht="12.75">
      <c r="B36" s="48"/>
    </row>
    <row r="37" ht="12.75">
      <c r="B37" s="48"/>
    </row>
    <row r="38" ht="12.75">
      <c r="B38" s="48"/>
    </row>
    <row r="39" ht="12.75">
      <c r="B39" s="48"/>
    </row>
    <row r="40" ht="12.75">
      <c r="B40" s="48"/>
    </row>
    <row r="41" ht="12.75">
      <c r="B41" s="48"/>
    </row>
    <row r="42" ht="12.75">
      <c r="B42" s="48"/>
    </row>
    <row r="43" ht="12.75">
      <c r="B43" s="48"/>
    </row>
    <row r="44" ht="12.75">
      <c r="B44" s="48"/>
    </row>
    <row r="45" ht="12.75">
      <c r="B45" s="48"/>
    </row>
    <row r="46" ht="12.75">
      <c r="B46" s="48"/>
    </row>
    <row r="47" ht="12.75">
      <c r="B47" s="48"/>
    </row>
    <row r="48" ht="12.75">
      <c r="B48" s="48"/>
    </row>
    <row r="49" ht="12.75">
      <c r="B49" s="48"/>
    </row>
    <row r="50" ht="12.75">
      <c r="B50" s="48"/>
    </row>
    <row r="51" ht="12.75">
      <c r="B51" s="48"/>
    </row>
    <row r="52" ht="12.75">
      <c r="B52" s="48"/>
    </row>
    <row r="53" ht="12.75">
      <c r="B53" s="48"/>
    </row>
    <row r="54" ht="12.75">
      <c r="B54" s="48"/>
    </row>
    <row r="55" ht="12.75">
      <c r="B55" s="48"/>
    </row>
    <row r="56" ht="12.75">
      <c r="B56" s="48"/>
    </row>
    <row r="57" ht="12.75">
      <c r="B57" s="48"/>
    </row>
    <row r="58" ht="12.75">
      <c r="B58" s="48"/>
    </row>
    <row r="59" ht="12.75">
      <c r="B59" s="48"/>
    </row>
    <row r="60" ht="12.75">
      <c r="B60" s="48"/>
    </row>
    <row r="61" ht="12.75">
      <c r="B61" s="48"/>
    </row>
    <row r="62" ht="12.75">
      <c r="B62" s="48"/>
    </row>
    <row r="63" ht="12.75">
      <c r="B63" s="48"/>
    </row>
    <row r="64" ht="12.75">
      <c r="B64" s="48"/>
    </row>
    <row r="65" ht="12.75">
      <c r="B65" s="48"/>
    </row>
    <row r="66" ht="12.75">
      <c r="B66" s="48"/>
    </row>
    <row r="67" ht="12.75">
      <c r="B67" s="48"/>
    </row>
    <row r="68" ht="12.75">
      <c r="B68" s="48"/>
    </row>
    <row r="69" ht="12.75">
      <c r="B69" s="48"/>
    </row>
    <row r="70" ht="12.75">
      <c r="B70" s="48"/>
    </row>
    <row r="71" ht="12.75">
      <c r="B71" s="48"/>
    </row>
    <row r="72" ht="12.75">
      <c r="B72" s="48"/>
    </row>
    <row r="73" ht="12.75">
      <c r="B73" s="48"/>
    </row>
    <row r="74" ht="12.75">
      <c r="B74" s="48"/>
    </row>
    <row r="75" ht="12.75">
      <c r="B75" s="48"/>
    </row>
    <row r="76" ht="12.75">
      <c r="B76" s="48"/>
    </row>
    <row r="77" ht="12.75">
      <c r="B77" s="48"/>
    </row>
    <row r="78" ht="12.75">
      <c r="B78" s="48"/>
    </row>
    <row r="79" ht="12.75">
      <c r="B79" s="48"/>
    </row>
    <row r="80" ht="12.75">
      <c r="B80" s="48"/>
    </row>
    <row r="81" ht="12.75">
      <c r="B81" s="48"/>
    </row>
    <row r="82" ht="12.75">
      <c r="B82" s="48"/>
    </row>
    <row r="83" ht="12.75">
      <c r="B83" s="48"/>
    </row>
    <row r="84" ht="12.75">
      <c r="B84" s="48"/>
    </row>
    <row r="85" ht="12.75">
      <c r="B85" s="48"/>
    </row>
    <row r="86" ht="12.75">
      <c r="B86" s="48"/>
    </row>
    <row r="87" ht="12.75">
      <c r="B87" s="48"/>
    </row>
    <row r="88" ht="12.75">
      <c r="B88" s="48"/>
    </row>
    <row r="89" ht="12.75">
      <c r="B89" s="48"/>
    </row>
    <row r="90" ht="12.75">
      <c r="B90" s="48"/>
    </row>
    <row r="91" ht="12.75">
      <c r="B91" s="48"/>
    </row>
    <row r="92" ht="12.75">
      <c r="B92" s="48"/>
    </row>
    <row r="93" ht="12.75">
      <c r="B93" s="48"/>
    </row>
    <row r="94" ht="12.75">
      <c r="B94" s="48"/>
    </row>
    <row r="95" ht="12.75">
      <c r="B95" s="48"/>
    </row>
    <row r="96" ht="12.75">
      <c r="B96" s="48"/>
    </row>
    <row r="97" ht="12.75">
      <c r="B97" s="48"/>
    </row>
    <row r="98" ht="12.75">
      <c r="B98" s="48"/>
    </row>
    <row r="99" ht="12.75">
      <c r="B99" s="48"/>
    </row>
    <row r="100" ht="12.75">
      <c r="B100" s="48"/>
    </row>
    <row r="101" ht="12.75">
      <c r="B101" s="48"/>
    </row>
    <row r="102" ht="12.75">
      <c r="B102" s="48"/>
    </row>
    <row r="103" ht="12.75">
      <c r="B103" s="48"/>
    </row>
    <row r="104" ht="12.75">
      <c r="B104" s="48"/>
    </row>
    <row r="105" ht="12.75">
      <c r="B105" s="48"/>
    </row>
    <row r="106" ht="12.75">
      <c r="B106" s="48"/>
    </row>
    <row r="107" ht="12.75">
      <c r="B107" s="48"/>
    </row>
    <row r="108" ht="12.75">
      <c r="B108" s="48"/>
    </row>
    <row r="109" ht="12.75">
      <c r="B109" s="48"/>
    </row>
    <row r="110" ht="12.75">
      <c r="B110" s="48"/>
    </row>
    <row r="111" ht="12.75">
      <c r="B111" s="48"/>
    </row>
    <row r="112" ht="12.75">
      <c r="B112" s="48"/>
    </row>
    <row r="113" ht="12.75">
      <c r="B113" s="48"/>
    </row>
    <row r="114" ht="12.75">
      <c r="B114" s="48"/>
    </row>
    <row r="115" ht="12.75">
      <c r="B115" s="48"/>
    </row>
    <row r="116" ht="12.75">
      <c r="B116" s="48"/>
    </row>
    <row r="117" ht="12.75">
      <c r="B117" s="48"/>
    </row>
    <row r="118" ht="12.75">
      <c r="B118" s="48"/>
    </row>
    <row r="119" ht="12.75">
      <c r="B119" s="48"/>
    </row>
    <row r="120" ht="12.75">
      <c r="B120" s="48"/>
    </row>
    <row r="121" ht="12.75">
      <c r="B121" s="48"/>
    </row>
    <row r="122" ht="12.75">
      <c r="B122" s="48"/>
    </row>
    <row r="123" ht="12.75">
      <c r="B123" s="48"/>
    </row>
    <row r="124" ht="12.75">
      <c r="B124" s="48"/>
    </row>
    <row r="125" ht="12.75">
      <c r="B125" s="48"/>
    </row>
    <row r="126" ht="12.75">
      <c r="B126" s="48"/>
    </row>
    <row r="127" ht="12.75">
      <c r="B127" s="48"/>
    </row>
    <row r="128" ht="12.75">
      <c r="B128" s="48"/>
    </row>
    <row r="129" ht="12.75">
      <c r="B129" s="48"/>
    </row>
    <row r="130" ht="12.75">
      <c r="B130" s="48"/>
    </row>
    <row r="131" ht="12.75">
      <c r="B131" s="48"/>
    </row>
    <row r="132" ht="12.75">
      <c r="B132" s="48"/>
    </row>
    <row r="133" ht="12.75">
      <c r="B133" s="48"/>
    </row>
    <row r="134" ht="12.75">
      <c r="B134" s="48"/>
    </row>
    <row r="135" ht="12.75">
      <c r="B135" s="48"/>
    </row>
    <row r="136" ht="12.75">
      <c r="B136" s="48"/>
    </row>
    <row r="137" ht="12.75">
      <c r="B137" s="48"/>
    </row>
    <row r="138" ht="12.75">
      <c r="B138" s="48"/>
    </row>
    <row r="139" ht="12.75">
      <c r="B139" s="48"/>
    </row>
    <row r="140" ht="12.75">
      <c r="B140" s="48"/>
    </row>
    <row r="141" ht="12.75">
      <c r="B141" s="48"/>
    </row>
    <row r="142" ht="12.75">
      <c r="B142" s="48"/>
    </row>
    <row r="143" ht="12.75">
      <c r="B143" s="48"/>
    </row>
    <row r="144" ht="12.75">
      <c r="B144" s="48"/>
    </row>
    <row r="145" ht="12.75">
      <c r="B145" s="48"/>
    </row>
    <row r="146" ht="12.75">
      <c r="B146" s="48"/>
    </row>
    <row r="147" ht="12.75">
      <c r="B147" s="48"/>
    </row>
    <row r="148" ht="12.75">
      <c r="B148" s="48"/>
    </row>
    <row r="149" ht="12.75">
      <c r="B149" s="48"/>
    </row>
    <row r="150" ht="12.75">
      <c r="B150" s="48"/>
    </row>
    <row r="151" ht="12.75">
      <c r="B151" s="48"/>
    </row>
    <row r="152" ht="12.75">
      <c r="B152" s="48"/>
    </row>
    <row r="153" ht="12.75">
      <c r="B153" s="48"/>
    </row>
    <row r="154" ht="12.75">
      <c r="B154" s="48"/>
    </row>
    <row r="155" ht="12.75">
      <c r="B155" s="48"/>
    </row>
    <row r="156" ht="12.75">
      <c r="B156" s="48"/>
    </row>
    <row r="157" ht="12.75">
      <c r="B157" s="48"/>
    </row>
    <row r="158" ht="12.75">
      <c r="B158" s="48"/>
    </row>
    <row r="159" ht="12.75">
      <c r="B159" s="48"/>
    </row>
    <row r="160" ht="12.75">
      <c r="B160" s="48"/>
    </row>
    <row r="161" ht="12.75">
      <c r="B161" s="48"/>
    </row>
    <row r="162" ht="12.75">
      <c r="B162" s="48"/>
    </row>
    <row r="163" ht="12.75">
      <c r="B163" s="48"/>
    </row>
    <row r="164" ht="12.75">
      <c r="B164" s="48"/>
    </row>
    <row r="165" ht="12.75">
      <c r="B165" s="48"/>
    </row>
    <row r="166" ht="12.75">
      <c r="B166" s="48"/>
    </row>
    <row r="167" ht="12.75">
      <c r="B167" s="48"/>
    </row>
    <row r="168" ht="12.75">
      <c r="B168" s="48"/>
    </row>
    <row r="169" ht="12.75">
      <c r="B169" s="48"/>
    </row>
    <row r="170" ht="12.75">
      <c r="B170" s="48"/>
    </row>
    <row r="171" ht="12.75">
      <c r="B171" s="48"/>
    </row>
    <row r="172" ht="12.75">
      <c r="B172" s="48"/>
    </row>
    <row r="173" ht="12.75">
      <c r="B173" s="48"/>
    </row>
    <row r="174" ht="12.75">
      <c r="B174" s="48"/>
    </row>
    <row r="175" ht="12.75">
      <c r="B175" s="48"/>
    </row>
    <row r="176" ht="12.75">
      <c r="B176" s="48"/>
    </row>
    <row r="177" ht="12.75">
      <c r="B177" s="48"/>
    </row>
    <row r="178" ht="12.75">
      <c r="B178" s="48"/>
    </row>
    <row r="179" ht="12.75">
      <c r="B179" s="48"/>
    </row>
    <row r="180" ht="12.75">
      <c r="B180" s="48"/>
    </row>
    <row r="181" ht="12.75">
      <c r="B181" s="48"/>
    </row>
    <row r="182" ht="12.75">
      <c r="B182" s="48"/>
    </row>
    <row r="183" ht="12.75">
      <c r="B183" s="48"/>
    </row>
    <row r="184" ht="12.75">
      <c r="B184" s="48"/>
    </row>
    <row r="185" ht="12.75">
      <c r="B185" s="48"/>
    </row>
    <row r="186" ht="12.75">
      <c r="B186" s="48"/>
    </row>
    <row r="187" ht="12.75">
      <c r="B187" s="48"/>
    </row>
    <row r="188" ht="12.75">
      <c r="B188" s="48"/>
    </row>
    <row r="189" ht="12.75">
      <c r="B189" s="48"/>
    </row>
    <row r="190" ht="12.75">
      <c r="B190" s="48"/>
    </row>
    <row r="191" ht="12.75">
      <c r="B191" s="48"/>
    </row>
    <row r="192" ht="12.75">
      <c r="B192" s="48"/>
    </row>
    <row r="193" ht="12.75">
      <c r="B193" s="48"/>
    </row>
    <row r="194" ht="12.75">
      <c r="B194" s="48"/>
    </row>
    <row r="195" ht="12.75">
      <c r="B195" s="48"/>
    </row>
    <row r="196" ht="12.75">
      <c r="B196" s="48"/>
    </row>
  </sheetData>
  <sheetProtection password="E628" sheet="1" objects="1" scenarios="1" selectLockedCells="1" selectUnlockedCells="1"/>
  <conditionalFormatting sqref="D5:G6 D8:G20">
    <cfRule type="cellIs" priority="6" dxfId="96" operator="equal">
      <formula>0</formula>
    </cfRule>
    <cfRule type="cellIs" priority="14" dxfId="100" operator="equal">
      <formula>$D$4</formula>
    </cfRule>
  </conditionalFormatting>
  <conditionalFormatting sqref="D5:G6 D8:G20">
    <cfRule type="cellIs" priority="7" dxfId="95" operator="equal">
      <formula>$G$4</formula>
    </cfRule>
    <cfRule type="cellIs" priority="8" dxfId="94" operator="equal">
      <formula>$F$4</formula>
    </cfRule>
    <cfRule type="cellIs" priority="9" dxfId="93" operator="equal">
      <formula>$E$5</formula>
    </cfRule>
  </conditionalFormatting>
  <conditionalFormatting sqref="D7:G7">
    <cfRule type="cellIs" priority="1" dxfId="96" operator="equal">
      <formula>0</formula>
    </cfRule>
  </conditionalFormatting>
  <conditionalFormatting sqref="D5:G20">
    <cfRule type="cellIs" priority="2" dxfId="95" operator="equal">
      <formula>$G$4</formula>
    </cfRule>
    <cfRule type="cellIs" priority="3" dxfId="94" operator="equal">
      <formula>$F$4</formula>
    </cfRule>
    <cfRule type="cellIs" priority="4" dxfId="93" operator="equal">
      <formula>$E$4</formula>
    </cfRule>
    <cfRule type="cellIs" priority="5" dxfId="100" operator="equal">
      <formula>$D$4</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Blad6">
    <tabColor rgb="FF00B0F0"/>
  </sheetPr>
  <dimension ref="A1:AF103"/>
  <sheetViews>
    <sheetView showGridLines="0" showRowColHeaders="0" zoomScalePageLayoutView="0" workbookViewId="0" topLeftCell="A1">
      <pane ySplit="4" topLeftCell="A5" activePane="bottomLeft" state="frozen"/>
      <selection pane="topLeft" activeCell="D2" sqref="D2"/>
      <selection pane="bottomLeft" activeCell="D2" sqref="D2"/>
    </sheetView>
  </sheetViews>
  <sheetFormatPr defaultColWidth="9.140625" defaultRowHeight="12.75"/>
  <cols>
    <col min="1" max="1" width="6.140625" style="11" customWidth="1"/>
    <col min="2" max="2" width="2.421875" style="78" customWidth="1"/>
    <col min="3" max="3" width="5.8515625" style="74" customWidth="1"/>
    <col min="4" max="4" width="79.57421875" style="53" customWidth="1"/>
    <col min="5" max="5" width="3.140625" style="11" customWidth="1"/>
    <col min="6" max="6" width="41.57421875" style="55" customWidth="1"/>
    <col min="7" max="7" width="3.140625" style="11" customWidth="1"/>
    <col min="8" max="8" width="44.8515625" style="56" customWidth="1"/>
    <col min="9" max="14" width="9.140625" style="11" customWidth="1"/>
    <col min="15" max="15" width="10.140625" style="11" customWidth="1"/>
    <col min="16" max="16" width="4.421875" style="228" customWidth="1"/>
    <col min="17" max="17" width="80.00390625" style="11" customWidth="1"/>
    <col min="18" max="16384" width="9.140625" style="11" customWidth="1"/>
  </cols>
  <sheetData>
    <row r="1" spans="1:16" s="57" customFormat="1" ht="119.25" thickBot="1">
      <c r="A1"/>
      <c r="B1" s="262" t="s">
        <v>274</v>
      </c>
      <c r="C1" s="71"/>
      <c r="D1" s="61" t="s">
        <v>377</v>
      </c>
      <c r="E1" s="59"/>
      <c r="F1" s="60"/>
      <c r="G1" s="60"/>
      <c r="H1" s="60"/>
      <c r="P1" s="228"/>
    </row>
    <row r="2" spans="1:31" s="57" customFormat="1" ht="15.75" thickBot="1">
      <c r="A2"/>
      <c r="B2" s="263"/>
      <c r="C2" s="71"/>
      <c r="D2" s="230" t="s">
        <v>405</v>
      </c>
      <c r="E2" s="59"/>
      <c r="F2" s="60"/>
      <c r="G2" s="60"/>
      <c r="H2" s="60"/>
      <c r="P2" s="228"/>
      <c r="AE2" s="57" t="s">
        <v>212</v>
      </c>
    </row>
    <row r="3" spans="1:32" s="57" customFormat="1" ht="12.75">
      <c r="A3"/>
      <c r="B3" s="263"/>
      <c r="C3" s="71"/>
      <c r="D3" s="58"/>
      <c r="E3" s="58"/>
      <c r="F3" s="58"/>
      <c r="G3" s="59"/>
      <c r="H3" s="60"/>
      <c r="P3" s="228"/>
      <c r="AE3" s="11" t="s">
        <v>405</v>
      </c>
      <c r="AF3" s="11">
        <v>1</v>
      </c>
    </row>
    <row r="4" spans="1:32" s="57" customFormat="1" ht="13.5" thickBot="1">
      <c r="A4"/>
      <c r="B4" s="263"/>
      <c r="C4" s="72"/>
      <c r="D4" s="64" t="s">
        <v>40</v>
      </c>
      <c r="E4" s="65"/>
      <c r="F4" s="66" t="s">
        <v>41</v>
      </c>
      <c r="G4" s="65"/>
      <c r="H4" s="67" t="s">
        <v>42</v>
      </c>
      <c r="P4" s="228"/>
      <c r="AE4" s="57" t="s">
        <v>406</v>
      </c>
      <c r="AF4" s="57">
        <v>2</v>
      </c>
    </row>
    <row r="5" spans="1:32" ht="168">
      <c r="A5"/>
      <c r="B5" s="76">
        <f>IF($D$2=$AE$2,Grafiek!C5,VLOOKUP($D$2,$AE$3:$AF$6,2))</f>
        <v>1</v>
      </c>
      <c r="C5" s="73" t="str">
        <f>Grafiek!B5</f>
        <v>Ontwikkelen onderwijs</v>
      </c>
      <c r="D5" s="53" t="str">
        <f>IF($B5=0,"",HLOOKUP($B5,Thijs!$C$3:$F$43,ROW()-2))</f>
        <v>Binnen het roc werken de onderwijsteams hard aan het realiseren van een aantrekkelijk aanbod van uitdagende, praktijkgerichte opleidingen.</v>
      </c>
      <c r="F5" s="54" t="str">
        <f>IF($B5=0,"",HLOOKUP($B5,'Kenmerken en uitgangspunten'!$C$1:$F$53,ROW()+2))</f>
        <v>Elk team bepaalt zelf de uitwerking van een kwalificatiedossier naar een curriculum en onderwijsaanbod
Opleidingen worden niet doorgerekend op consequenties. 
Leersturing vindt plaats op basis van het curriculum.</v>
      </c>
      <c r="H5" s="56" t="str">
        <f>IF($B5=0,"",HLOOKUP(MIN($B5+1,4),'Kenmerken en uitgangspunten'!$C$1:$F$53,ROW()+2))</f>
        <v>Elk team bepaalt zelf de uitwerking van een kwalificatiedossier naar een curriculum en onderwijsaanbod.
Gemeenschappelijke onderdelen (taal, rekenen, llb) worden opleidingsoverstijgend ontwikkeld en aangeboden.
Opleidingen worden globaal doorgerekend op consequenties.
Leersturing vindt plaats op basis van het curriculum met aanpassingen op basis van persoonlijke leervragen.</v>
      </c>
      <c r="AE5" s="11" t="s">
        <v>407</v>
      </c>
      <c r="AF5" s="11">
        <v>3</v>
      </c>
    </row>
    <row r="6" spans="1:32" ht="96">
      <c r="A6"/>
      <c r="B6" s="77">
        <f>B5</f>
        <v>1</v>
      </c>
      <c r="D6" s="70"/>
      <c r="F6" s="69" t="str">
        <f>IF($B6=0,"",HLOOKUP($B6,'Kenmerken en uitgangspunten'!$C$1:$F$53,ROW()+2))</f>
        <v>Er wordt geen onderwijscatalogus gebruikt.</v>
      </c>
      <c r="G6" s="52"/>
      <c r="H6" s="68" t="str">
        <f>IF($B6=0,"",HLOOKUP(MIN($B6+1,4),'Kenmerken en uitgangspunten'!$C$1:$F$53,ROW()+2))</f>
        <v>De onderwijscatalogus bevat opleidingen, met daarnaast alle onderwijsproducteen waar summatieve toetsen mee gemoeid zijn voor cijferinvoer. De catalogus bevat ook een aantal opleidingsoverstijgende onderwijsproducten die door studenten gekozen kunnen worden.</v>
      </c>
      <c r="AE6" s="11" t="s">
        <v>408</v>
      </c>
      <c r="AF6" s="11">
        <v>4</v>
      </c>
    </row>
    <row r="7" spans="1:8" ht="60">
      <c r="A7"/>
      <c r="B7" s="76">
        <f>IF($D$2=$AE$2,Grafiek!C6,VLOOKUP($D$2,$AE$3:$AF$6,2))</f>
        <v>1</v>
      </c>
      <c r="C7" s="75" t="str">
        <f>Grafiek!B6</f>
        <v>Website</v>
      </c>
      <c r="D7" s="53" t="str">
        <f>IF($B7=0,"",HLOOKUP($B7,Thijs!$C$3:$F$43,ROW()-2))</f>
        <v>Thijs is op zoek naar een leuke opleiding, waarhij het gevoel heeft uitgedaagd te worden. Hij wil een gevarieerde opleiding waar hij veel praktijkervaring op kan doen. 
Hij kijkt op de internetsite van het roc. De website bevat informatie over alle opleidingen. Het geheel is een beetje een doolhof. Hij kan niet zo goed uit de informatie opmaken of alle opleidingen ook wel gegeven worden. </v>
      </c>
      <c r="F7" s="54" t="str">
        <f>IF($B7=0,"",HLOOKUP($B7,'Kenmerken en uitgangspunten'!$C$1:$F$53,ROW()+2))</f>
        <v>De website bevat 'wat' informatie over de opleidingen, die handmatig moet worden bijgehouden.
De belangstelling voor een bepaalde opleiding wordt niet bijgehouden.</v>
      </c>
      <c r="H7" s="56" t="str">
        <f>IF($B7=0,"",HLOOKUP(MIN($B7+1,4),'Kenmerken en uitgangspunten'!$C$1:$F$53,ROW()+2))</f>
        <v>De informatie op de website is actueel. De belangstelling voor opleidingen wordt bijgehouden.
De website bevat een indicatieve beroepskeuzetest en/of een test op leerkenmerken.</v>
      </c>
    </row>
    <row r="8" spans="1:8" ht="36">
      <c r="A8"/>
      <c r="B8" s="77">
        <f>B7</f>
        <v>1</v>
      </c>
      <c r="D8" s="70"/>
      <c r="F8" s="69" t="str">
        <f>IF($B8=0,"",HLOOKUP($B8,'Kenmerken en uitgangspunten'!$C$1:$F$53,ROW()+2))</f>
        <v> Er is geen relatie tussen de beschrijving van de opleidingen op de website en het (actuele) opleidingenbestand (onderwijscatalogus).</v>
      </c>
      <c r="G8" s="52"/>
      <c r="H8" s="68" t="str">
        <f>IF($B8=0,"",HLOOKUP(MIN($B8+1,4),'Kenmerken en uitgangspunten'!$C$1:$F$53,ROW()+2))</f>
        <v>Er is een koppeling tussen de website en het actuele opleidingenbestand.
</v>
      </c>
    </row>
    <row r="9" spans="1:8" ht="72">
      <c r="A9"/>
      <c r="B9" s="76">
        <f>IF($D$2=$AE$2,Grafiek!C7,VLOOKUP($D$2,$AE$3:$AF$6,2))</f>
        <v>1</v>
      </c>
      <c r="C9" s="75" t="str">
        <f>Grafiek!B7</f>
        <v>Open dagen</v>
      </c>
      <c r="D9" s="53" t="str">
        <f>IF($B9=0,"",HLOOKUP($B9,Thijs!$C$3:$F$43,ROW()-2))</f>
        <v>Thijs vindt het moeilijk om een goede keus te maken. Hij heeft verschillende opleidingen op het oog. Hij besluit om naar een open dag te gaan en bij de verschillende opleidingen een kijkje te nemen. Daarvoor moet hij bij een paar verschillende locaties zijn. Bij elke locatie ziet hij dat wordt bijgehouden hoeveel bezoekers er zijn. Bij de verschillende opleidingen krijgt hij een folder mee. Daarin is vooral aangegeven aan welke eisen hij moet voldoen om een opleiding te mogen volgen.
Later leest hij op de website van het roc dat er ongeveer evenveel bezoekers zijn geweest als het jaar daarvoor. Hij heeft daar zijn eigen ideeën over, hij is zelf wel drie keer meegeteld!</v>
      </c>
      <c r="F9" s="54" t="str">
        <f>IF($B9=0,"",HLOOKUP($B9,'Kenmerken en uitgangspunten'!$C$1:$F$53,ROW()+2))</f>
        <v>Bij open dagen wordt het aantal bezoekers geregistreerd en vergeleken met de aantallen van voorgaande jaren.</v>
      </c>
      <c r="H9" s="56" t="str">
        <f>IF($B9=0,"",HLOOKUP(MIN($B9+1,4),'Kenmerken en uitgangspunten'!$C$1:$F$53,ROW()+2))</f>
        <v>Tijdens open dagen wordt het aantal bezoekers én het aantal potentiële studenten per opleiding geregistreerd en vergeleken met voorgaande jaren.</v>
      </c>
    </row>
    <row r="10" spans="1:8" ht="12.75">
      <c r="A10"/>
      <c r="B10" s="77">
        <f>B9</f>
        <v>1</v>
      </c>
      <c r="D10" s="70"/>
      <c r="F10" s="69" t="str">
        <f>IF($B10=0,"",HLOOKUP($B10,'Kenmerken en uitgangspunten'!$C$1:$F$53,ROW()+2))</f>
        <v>---</v>
      </c>
      <c r="G10" s="52"/>
      <c r="H10" s="68" t="str">
        <f>IF($B10=0,"",HLOOKUP(MIN($B10+1,4),'Kenmerken en uitgangspunten'!$C$1:$F$53,ROW()+2))</f>
        <v>---</v>
      </c>
    </row>
    <row r="11" spans="1:8" ht="144">
      <c r="A11"/>
      <c r="B11" s="76">
        <f>IF($D$2=$AE$2,Grafiek!C8,VLOOKUP($D$2,$AE$3:$AF$6,2))</f>
        <v>1</v>
      </c>
      <c r="C11" s="75" t="str">
        <f>Grafiek!B8</f>
        <v>Aanmelding</v>
      </c>
      <c r="D11" s="53" t="str">
        <f>IF($B11=0,"",HLOOKUP($B11,Thijs!$C$3:$F$43,ROW()-2))</f>
        <v>Thijs en twee van zijn vrienden Felix en Hans, willen zich aanmelden voor dezelfde opleiding. Thijs wil het meteen in orde maken. Hij kan van de website een aanmeldingsformulier downloaden. Hij moet daarbij een waslijst van gegevens invullen.  Het formulier bevat ook enkele vragen of er sprake is van bepaalde leerkenmerken en omstandigheden, die van invloed kunnen zijn op het leertraject. Over zijn vooropleiding hoeft hij niet veel meer in te vullen dan zijn diplomaresultaten. "Da's mooi meegenomen", denk hij nog.
Hij vult het aanmeldingsformulier in, sluit er wat kopietjes bij van zijn diploma, cijferlijst en ID-kaart en stuurt dat naar het roc. 
Binnengekomen aanmeldingen worden door een administratief medewerker geregistreerd in het kernregistratiesysteem en vervolgens doorgestuurd aan de opleidingscoördinatoren. De administratie verstuurt ook een brief aan Thijs met daarin informatie over de verdere procedure.
De opeidingscoördinatoren maken op basis van de aanmeldingen een intakerooster. </v>
      </c>
      <c r="F11" s="54" t="str">
        <f>IF($B11=0,"",HLOOKUP($B11,'Kenmerken en uitgangspunten'!$C$1:$F$53,ROW()+2))</f>
        <v>Aanmeldingen worden bij voorkeur schriftelijk gedaan. 
Als er al digitale aanmeldingen zijn, worden die handmatig overgenomen in het administratief systeem. 
</v>
      </c>
      <c r="H11" s="56" t="str">
        <f>IF($B11=0,"",HLOOKUP(MIN($B11+1,4),'Kenmerken en uitgangspunten'!$C$1:$F$53,ROW()+2))</f>
        <v>Aanmeldingen worden vooral digitaal gedaan. De aanmeldingen worden automatisch in het studentenadministratiesysteem overgenomen.
</v>
      </c>
    </row>
    <row r="12" spans="1:8" ht="24">
      <c r="A12"/>
      <c r="B12" s="77">
        <f>B11</f>
        <v>1</v>
      </c>
      <c r="D12" s="70"/>
      <c r="F12" s="69" t="str">
        <f>IF($B12=0,"",HLOOKUP($B12,'Kenmerken en uitgangspunten'!$C$1:$F$53,ROW()+2))</f>
        <v>Bij de aanmelding wordt de student direct aan een opleiding gekoppeld.</v>
      </c>
      <c r="G12" s="52"/>
      <c r="H12" s="68" t="str">
        <f>IF($B12=0,"",HLOOKUP(MIN($B12+1,4),'Kenmerken en uitgangspunten'!$C$1:$F$53,ROW()+2))</f>
        <v>Bij de aanmelding wordt de student voorlopig aan een opleiding gekoppeld.</v>
      </c>
    </row>
    <row r="13" spans="1:8" ht="264">
      <c r="A13"/>
      <c r="B13" s="76">
        <f>IF($D$2=$AE$2,Grafiek!C9,VLOOKUP($D$2,$AE$3:$AF$6,2))</f>
        <v>1</v>
      </c>
      <c r="C13" s="75" t="str">
        <f>Grafiek!B9</f>
        <v>Intake</v>
      </c>
      <c r="D13" s="53" t="str">
        <f>IF($B13=0,"",HLOOKUP($B13,Thijs!$C$3:$F$43,ROW()-2))</f>
        <v>Thijs, Felix en Hans krijgen een brief met een uitnodiging om deel te nemen aan een aantal  intaketesten en voor een intakegesprek met een intaker. Jammer dat de testen en het gesprek op twee verschillende dagen plaatsvinden. Felix krijgt zelfs een gesprek nog voor de testen afgenomen zijn. "Niet handig", vinden de drie vrienden. Op die manier heeft zo'n intaker toch nog helemaal geen beeld van de testresultaten? 
Tijdens het intakegesprek gaat het gesprek vooral over zijn beelden bij het beroep en de opleiding. De intaker informeert nog even naar de leerkenmerken of bijzondere omstandigheden, die van invloed kunnen zijn op de opleiding van Thijs. Hij maakt een aantekening over de dyslexie van Thijs op het intakeformulier. Als Thijs informeert naar de testresultaten, krijgt hij te horen, 'dat het allemaal wel redelijk was'. 
Thijs hoort, dat de intaker bij Felix zeker maar ook bij Hans twijfels heeft, of ze het zullen halen.
De intaker waarschuwt Thijs, dat hij het met enkele vakken moeilijk zal krijgen!
De intaker zet zijn bevindingen op papier en stuurt dat door aan de administratie, die de verdere inschrijving verzorgt. Thijs en Hans worden ingeschreven op een opleiding, Felix wordt afgewezen.
Thijs en Hans krijgen een brief met de mededeling dat ze zijn aangenomen voor de opleiding. 
Felix bleek niet aan de eisen te voldoen. In de brief, die hij kreeg, werd hem succes toegewenst bij het zoeken naar een passende opleiding…</v>
      </c>
      <c r="F13" s="54" t="str">
        <f>IF($B13=0,"",HLOOKUP($B13,'Kenmerken en uitgangspunten'!$C$1:$F$53,ROW()+2))</f>
        <v>Bij intake wordt alleen gekeken of student geschikt is voor de opleiding. 
Bij een onvoldoende match, verdwijnt student uit beeld.</v>
      </c>
      <c r="H13" s="56" t="str">
        <f>IF($B13=0,"",HLOOKUP(MIN($B13+1,4),'Kenmerken en uitgangspunten'!$C$1:$F$53,ROW()+2))</f>
        <v>Bij intake wordt gekeken of student geschikt is voor de opleiding, daarnaast wordt naar (mogelijke) leerproblemen gekeken.
Bij een onvoldoende match, wordt de student verwezen naar een StudentOndersteuningsCentrum.</v>
      </c>
    </row>
    <row r="14" spans="1:8" ht="36">
      <c r="A14"/>
      <c r="B14" s="76">
        <f>B13</f>
        <v>1</v>
      </c>
      <c r="D14" s="70"/>
      <c r="F14" s="69" t="str">
        <f>IF($B14=0,"",HLOOKUP($B14,'Kenmerken en uitgangspunten'!$C$1:$F$53,ROW()+2))</f>
        <v>---</v>
      </c>
      <c r="G14" s="52"/>
      <c r="H14" s="68" t="str">
        <f>IF($B14=0,"",HLOOKUP(MIN($B14+1,4),'Kenmerken en uitgangspunten'!$C$1:$F$53,ROW()+2))</f>
        <v>Indien nodig wordt de onderwijscatalogus tijdens de intake geraadpleegd om het aanbod af te kunnen stemmen op de eventuele deficiënties.</v>
      </c>
    </row>
    <row r="15" spans="1:8" ht="124.5">
      <c r="A15"/>
      <c r="B15" s="76">
        <f>IF($D$2=$AE$2,Grafiek!C10,VLOOKUP($D$2,$AE$3:$AF$6,2))</f>
        <v>1</v>
      </c>
      <c r="C15" s="75" t="str">
        <f>Grafiek!B10</f>
        <v>Leervraag arrangeren</v>
      </c>
      <c r="D15" s="53" t="str">
        <f>IF($B15=0,"",HLOOKUP($B15,Thijs!$C$3:$F$43,ROW()-2))</f>
        <v>Bij de brief, die Thijs heeft gekregen, zit een overzicht van de opleiding. Hij vraagt zich af, hoe het zal gaan, als blijkt dat hij minder goed is in bepaalde vakken. Zijn talen waren al niet al te best.</v>
      </c>
      <c r="F15" s="54" t="str">
        <f>IF($B15=0,"",HLOOKUP($B15,'Kenmerken en uitgangspunten'!$C$1:$F$53,ROW()+2))</f>
        <v>Een leertraject is vastgesteld op het niveau van de opleiding, Alle studenten volgen hetzelfde programma.</v>
      </c>
      <c r="H15" s="56" t="str">
        <f>IF($B15=0,"",HLOOKUP(MIN($B15+1,4),'Kenmerken en uitgangspunten'!$C$1:$F$53,ROW()+2))</f>
        <v>Maatwerk in de vorm van wegwerken deficiënties is mogelijk voor enkele vakken of onderwerpen</v>
      </c>
    </row>
    <row r="16" spans="1:8" ht="84">
      <c r="A16"/>
      <c r="B16" s="77">
        <f>B15</f>
        <v>1</v>
      </c>
      <c r="D16" s="70"/>
      <c r="F16" s="69" t="str">
        <f>IF($B16=0,"",HLOOKUP($B16,'Kenmerken en uitgangspunten'!$C$1:$F$53,ROW()+2))</f>
        <v>Er is geen onderwijscatalogus, alleen een opleidingencatalogus.</v>
      </c>
      <c r="G16" s="52"/>
      <c r="H16" s="68" t="str">
        <f>IF($B16=0,"",HLOOKUP(MIN($B16+1,4),'Kenmerken en uitgangspunten'!$C$1:$F$53,ROW()+2))</f>
        <v>In de onderwijscatalogus zitten onderwijsproducten, die opleidingsoverstijgend ingezet kunnen worden.</v>
      </c>
    </row>
    <row r="17" spans="1:8" ht="132">
      <c r="A17"/>
      <c r="B17" s="76">
        <f>IF($D$2=$AE$2,Grafiek!C11,VLOOKUP($D$2,$AE$3:$AF$6,2))</f>
        <v>1</v>
      </c>
      <c r="C17" s="75" t="str">
        <f>Grafiek!B11</f>
        <v>Plannen en roosteren</v>
      </c>
      <c r="D17" s="53" t="str">
        <f>IF($B17=0,"",HLOOKUP($B17,Thijs!$C$3:$F$43,ROW()-2))</f>
        <v>Aan het begin van elke periode krijgt Thijs een rooster. Er zitten lange dagen bij met flink wat tussenuren maar gelukkig is hij vrijdagmiddag al op tijd uit. Dat kan hij dan prima combineren met zijn baantje bij de supermarkt. 
Hij ervaart al snel, dat het rooster nog vol fouten zit. Af en toe staan er twee klassen bij een lokaal, of komt een docent niet opdagen omdat die dubbel is ingeroosterd. Bij elk nieuw rooster duurt het wel een week of drie voordat het allemaal goed loopt. 
Verder vindt Thijs het erg vervelend dat zijn klas eigenlijk te groot is. Tijdens de praktijk is er een machine te weinig, het OLC komt vier pc's tekort, zodat er steeds een paar studenten niet verder kunnen. 
Hij heeft het wel te doen met de roostermaker. De laatste keer dat hij voorbij diens kamer kwam, stonden twee docenten daar behoorlijk te mopperen over hun rooster. </v>
      </c>
      <c r="F17" s="54" t="str">
        <f>IF($B17=0,"",HLOOKUP($B17,'Kenmerken en uitgangspunten'!$C$1:$F$53,ROW()+2))</f>
        <v>Er wordt gewerkt met uniforme, klasgebaseerde roosters, die zo vroeg mogelijk worden gerealiseerd
Er zijn vaste, vroegtijdige  deadlines voor het aanleveren van de benodigde informatie
De roosters zijn 'docentgericht'.
Bij roosterproblemen heeft roostermaker een probleem.</v>
      </c>
      <c r="H17" s="56" t="str">
        <f>IF($B17=0,"",HLOOKUP(MIN($B17+1,4),'Kenmerken en uitgangspunten'!$C$1:$F$53,ROW()+2))</f>
        <v>Er wordt eerst gewerkt met globale roosters op basisprognoses, later worden die uitgewerkt in uniforme, klasgebaseerde roosters met ruimte voor persoonlijke accenten (keuzevakken e.d.). 
Er zijn vaste deadlines voor aanleveren informatie, die liggen tegen het einde van het schooljaar. 
De roosters zijn 'organisatiegericht', docenten kunnen wensen indienen
Bij roosterproblemen overlegt roostermaker met management</v>
      </c>
    </row>
    <row r="18" spans="1:8" ht="48">
      <c r="A18"/>
      <c r="B18" s="77">
        <f>B17</f>
        <v>1</v>
      </c>
      <c r="D18" s="70"/>
      <c r="F18" s="69" t="str">
        <f>IF($B18=0,"",HLOOKUP($B18,'Kenmerken en uitgangspunten'!$C$1:$F$53,ROW()+2))</f>
        <v>Er is geen onderwijscatalogus, alles staat op papier of in losse Excelbestanden.</v>
      </c>
      <c r="G18" s="52"/>
      <c r="H18" s="68" t="str">
        <f>IF($B18=0,"",HLOOKUP(MIN($B18+1,4),'Kenmerken en uitgangspunten'!$C$1:$F$53,ROW()+2))</f>
        <v>Onderwijsproducten in de onderwijscatalogus bevatten een beschrijving van de inhoud en toetsing / examinering.</v>
      </c>
    </row>
    <row r="19" spans="1:8" ht="156">
      <c r="A19"/>
      <c r="B19" s="76">
        <f>IF($D$2=$AE$2,Grafiek!C12,VLOOKUP($D$2,$AE$3:$AF$6,2))</f>
        <v>1</v>
      </c>
      <c r="C19" s="75" t="str">
        <f>Grafiek!B12</f>
        <v>Lesmateriaal</v>
      </c>
      <c r="D19" s="53" t="str">
        <f>IF($B19=0,"",HLOOKUP($B19,Thijs!$C$3:$F$43,ROW()-2))</f>
        <v>Thijs heeft een boekenijst ontvangen en het leermateriaal besteld bij een boekhuis. Na een tijd ontvangt hij een doos met boeken en enkele vouchers, waarmee een account kan aanmaken bij verschillende uitgevers om te kunnen werken met digitaal lesmateriaal.
Het activeren van de vouchers verloopt moeizaam. Bij hemzelf duurt het een week of twee voor alle problemen zijn opgelost. Bij sommige anderen duurt het nog veel langer. 
In sommige methodes zitten ook toetsen. Als hij zo'n toets heeft gemaakt, moet hij de docent roepen, zodat die de score kan overnemen in zijn eigen agenda. 
Hij constateert ook regelmatig dat hele delen van de boekenlijst niet gebruikt worden. Er zit zelfs een boek bij, dat helemaal niet gebruikt wordt. "Foutje in de boekenlijst", is het commentaar.  </v>
      </c>
      <c r="F19" s="54" t="str">
        <f>IF($B19=0,"",HLOOKUP($B19,'Kenmerken en uitgangspunten'!$C$1:$F$53,ROW()+2))</f>
        <v>Boekenlijsten worden elk jaar opnieuw door de vakgroepen bekeken, vervolgens per post aan de studenten verstuurd. Die kan desgewenst zijn bestellingen plaatsen bij een schoolboekhandel.
Regelmatig blijkt dat (delen van) boeken eigenlijk niet worden gebruikt.
Het komt nogal eens voor, dat lesmateriaal te laat wordt geleverd of dat toegang tot educatieve sites niet tijdig is geregeld.  
Per digitale methode is de manier van bestellen, afrekenen en inloggen weer anders geregeld. 
Docenten hebben geen zicht op de voortgang die studenten maken in het digitaal educatief materiaal.</v>
      </c>
      <c r="H19" s="56" t="str">
        <f>IF($B19=0,"",HLOOKUP(MIN($B19+1,4),'Kenmerken en uitgangspunten'!$C$1:$F$53,ROW()+2))</f>
        <v>Boekenlijsten worden elk jaar opnieuw door de vakgroepen bekeken.  Een student kan zijn zijn boekenlijst inzien op een centrale website van de instelling, waar hij desgewenst ook zijn bestellingen kan plaatsen.
Soms bllijkt nog dat (delen van) boeken eigenlijk niet worden gebruikt.
Lesmateriaal wordt in de regel op tijd geleverd, bij aanvang van het schooljaar is de toegang tot educatieve sites geregeld.  
Docenten kunnen per digitale methode apart de voortgang volgen die studenten maken in het digitaal educatief materiaal.</v>
      </c>
    </row>
    <row r="20" spans="1:8" ht="84">
      <c r="A20"/>
      <c r="B20" s="77">
        <f>B19</f>
        <v>1</v>
      </c>
      <c r="D20" s="70"/>
      <c r="F20" s="69" t="str">
        <f>IF($B20=0,"",HLOOKUP($B20,'Kenmerken en uitgangspunten'!$C$1:$F$53,ROW()+2))</f>
        <v>Er is geen onderwijscatalogus.</v>
      </c>
      <c r="G20" s="52"/>
      <c r="H20" s="68" t="str">
        <f>IF($B20=0,"",HLOOKUP(MIN($B20+1,4),'Kenmerken en uitgangspunten'!$C$1:$F$53,ROW()+2))</f>
        <v>Bij de beschrijving van de onderwijsproducten in de onderwijscatalogus wordt nog geen rekening gehouden met leermiddelen.</v>
      </c>
    </row>
    <row r="21" spans="1:8" ht="132">
      <c r="A21"/>
      <c r="B21" s="76">
        <f>IF($D$2=$AE$2,Grafiek!C13,VLOOKUP($D$2,$AE$3:$AF$6,2))</f>
        <v>1</v>
      </c>
      <c r="C21" s="75" t="str">
        <f>Grafiek!B13</f>
        <v>Didactische organisatie</v>
      </c>
      <c r="D21" s="53" t="str">
        <f>IF($B21=0,"",HLOOKUP($B21,Thijs!$C$3:$F$43,ROW()-2))</f>
        <v>Thijs krijgt al zijn lessen in een vaste klas. Met zijn dyslectie loopt hij met name bij de talen al snel tegen wat achterstanden op. Jammer dat daar nauwelijks aandacht aan kan worden besteed.</v>
      </c>
      <c r="F21" s="54" t="str">
        <f>IF($B21=0,"",HLOOKUP($B21,'Kenmerken en uitgangspunten'!$C$1:$F$53,ROW()+2))</f>
        <v>Onderwijs is voornamelijk georganiseerd op basis van een docent in een klas. </v>
      </c>
      <c r="H21" s="56" t="str">
        <f>IF($B21=0,"",HLOOKUP(MIN($B21+1,4),'Kenmerken en uitgangspunten'!$C$1:$F$53,ROW()+2))</f>
        <v>Onderwijs is enerzijds georganiseerd op basis van een docent in een klas, anderzijds op basis van zelfstandig werken en/of groepswerk. Daarnaast is een deel van het aanbod van onderwijs igebaseerd op persoonlijke voorkeuren of situatie (deficiënties) van een student. Hij volgt daarvoor enkele aanvullende vakken.</v>
      </c>
    </row>
    <row r="22" spans="1:8" ht="84">
      <c r="A22"/>
      <c r="B22" s="77">
        <f>B21</f>
        <v>1</v>
      </c>
      <c r="D22" s="70"/>
      <c r="F22" s="69" t="str">
        <f>IF($B22=0,"",HLOOKUP($B22,'Kenmerken en uitgangspunten'!$C$1:$F$53,ROW()+2))</f>
        <v>---</v>
      </c>
      <c r="G22" s="52"/>
      <c r="H22" s="68" t="str">
        <f>IF($B22=0,"",HLOOKUP(MIN($B22+1,4),'Kenmerken en uitgangspunten'!$C$1:$F$53,ROW()+2))</f>
        <v>In de onderwijscatalogus zijn enkele opleidingsoverstijgende onderwijsproducten opgenomen.</v>
      </c>
    </row>
    <row r="23" spans="1:8" ht="115.5">
      <c r="A23"/>
      <c r="B23" s="76">
        <f>IF($D$2=$AE$2,Grafiek!C14,VLOOKUP($D$2,$AE$3:$AF$6,2))</f>
        <v>1</v>
      </c>
      <c r="C23" s="75" t="str">
        <f>Grafiek!B14</f>
        <v>Voorkomen lesuitval</v>
      </c>
      <c r="D23" s="53" t="str">
        <f>IF($B23=0,"",HLOOKUP($B23,Thijs!$C$3:$F$43,ROW()-2))</f>
        <v>Er vallen regelmatig uren uit; dan hangt Thijs met zijn medestudenten maar wat rond op het winkelcentrum in de buurt. 
Aan het eind van het schooljaar zijn er iedere keer de gehate 'ophokuren' waarbij ze met grote groepen in het OLC moeten leren. </v>
      </c>
      <c r="F23" s="54" t="str">
        <f>IF($B23=0,"",HLOOKUP($B23,'Kenmerken en uitgangspunten'!$C$1:$F$53,ROW()+2))</f>
        <v>Ziekte van docenten etc. leidt tot lesuitval
Indien het totaal aantal uren onder minimumaantal onderwijsuren dreigt te komen worden er 'ophokuren' georganiseerd
</v>
      </c>
      <c r="H23" s="56" t="str">
        <f>IF($B23=0,"",HLOOKUP(MIN($B23+1,4),'Kenmerken en uitgangspunten'!$C$1:$F$53,ROW()+2))</f>
        <v>Bij ziekte van docenten wordt gekeken of een andere docent de les kan overnemen, of dat de les verplaatst kan worden. Zo niet dan is er lesuitval
De totale urenplanning is zodanig ruim dat er bij enige lesuitval geen problemen ontstaan t.a.v. de verplichte urennorm
</v>
      </c>
    </row>
    <row r="24" spans="1:8" ht="72">
      <c r="A24"/>
      <c r="B24" s="77">
        <f>B23</f>
        <v>1</v>
      </c>
      <c r="D24" s="70"/>
      <c r="F24" s="69" t="str">
        <f>IF($B24=0,"",HLOOKUP($B24,'Kenmerken en uitgangspunten'!$C$1:$F$53,ROW()+2))</f>
        <v>---</v>
      </c>
      <c r="G24" s="52"/>
      <c r="H24" s="68" t="str">
        <f>IF($B24=0,"",HLOOKUP(MIN($B24+1,4),'Kenmerken en uitgangspunten'!$C$1:$F$53,ROW()+2))</f>
        <v>De onderwijscatalogus bevat geen gegevens over het aantal lesuren. Aantonen van gerealiseerde onderwijstijd blijft lastig.</v>
      </c>
    </row>
    <row r="25" spans="1:8" ht="168">
      <c r="A25"/>
      <c r="B25" s="76">
        <f>IF($D$2=$AE$2,Grafiek!C15,VLOOKUP($D$2,$AE$3:$AF$6,2))</f>
        <v>1</v>
      </c>
      <c r="C25" s="75" t="str">
        <f>Grafiek!B15</f>
        <v>Organiseren van BPV</v>
      </c>
      <c r="D25" s="53" t="str">
        <f>IF($B25=0,"",HLOOKUP($B25,Thijs!$C$3:$F$43,ROW()-2))</f>
        <v>Thijs heeft zelf zijn stageplaats moeten zoeken. Gelukkig kan hij werken bij de supermarkt waar hij ook in de vakantie heeft gewerkt. Voor het bedrijf lijkt het vooral een kwestie van goedkope arbeidskrachten, voor de school goedkoop onderwijs.</v>
      </c>
      <c r="F25" s="54" t="str">
        <f>IF($B25=0,"",HLOOKUP($B25,'Kenmerken en uitgangspunten'!$C$1:$F$53,ROW()+2))</f>
        <v>Het vinden van een BPV-plek is primair de taak van de student. Er is wel een lijst van bedrijven beschikbaar die de student kan benaderen. 
Of: de student wordt door de school ingedeeld op een BPV-plaats
Tijdens de BPV is er incidenteel contact tussen het stagebedrijf en de stagecoordinator van de school
De administratieve afhandeling van de BPVO is arbeidsintensief</v>
      </c>
      <c r="H25" s="56" t="str">
        <f>IF($B25=0,"",HLOOKUP(MIN($B25+1,4),'Kenmerken en uitgangspunten'!$C$1:$F$53,ROW()+2))</f>
        <v>De school heeft contact met diverse bedrijven en werft actief BPV-plaatsen. Studenten worden voorgesteld bij het bedrijf waarna een intake plaats vindt 
De leerdoelen van de BPV worden in globale termen gedefinieerd
Tijdens de BPV is er regelmatig contact tussen het stagebedrijf en de stagecoordinator van de school
De administratieve afhandeling van de BPVO is arbeidsintensief</v>
      </c>
    </row>
    <row r="26" spans="1:8" ht="60">
      <c r="A26"/>
      <c r="B26" s="77">
        <f>B25</f>
        <v>1</v>
      </c>
      <c r="D26" s="70"/>
      <c r="F26" s="69" t="str">
        <f>IF($B26=0,"",HLOOKUP($B26,'Kenmerken en uitgangspunten'!$C$1:$F$53,ROW()+2))</f>
        <v>---</v>
      </c>
      <c r="G26" s="52"/>
      <c r="H26" s="68" t="str">
        <f>IF($B26=0,"",HLOOKUP(MIN($B26+1,4),'Kenmerken en uitgangspunten'!$C$1:$F$53,ROW()+2))</f>
        <v>---</v>
      </c>
    </row>
    <row r="27" spans="1:8" ht="192">
      <c r="A27"/>
      <c r="B27" s="76">
        <f>IF($D$2=$AE$2,Grafiek!C16,VLOOKUP($D$2,$AE$3:$AF$6,2))</f>
        <v>1</v>
      </c>
      <c r="C27" s="75" t="str">
        <f>Grafiek!B16</f>
        <v>Aan- en afwezigheid registreren</v>
      </c>
      <c r="D27" s="53" t="str">
        <f>IF($B27=0,"",HLOOKUP($B27,Thijs!$C$3:$F$43,ROW()-2))</f>
        <v>Tijdens de lessen wordt meestal de aan- en afwezigheid geregistreerd. Soms gebeurt dat op schrapkaarten, soms gebruikt de docent een computer. 
Als er studenten toch regelmatig afwezig zijn, wordt daar zelden aandacht aan besteed.</v>
      </c>
      <c r="F27" s="54" t="str">
        <f>IF($B27=0,"",HLOOKUP($B27,'Kenmerken en uitgangspunten'!$C$1:$F$53,ROW()+2))</f>
        <v>Aan- en afwezigheid wordt op papier geregistreerd.
Uitgangspunt daarbij is het klassenrooster.
Verlof wordt schriftelijk aangevraagd en ziekte en verlof worden achteraf handmatig verwerkt.
De mentor werkt wekelijks de klassenlijsten door om te zien of er iemand gemeld moet worden bij het verzuimloket. Verzamelde gegevens worden overgenomen in Excel lijsten.</v>
      </c>
      <c r="H27" s="56" t="str">
        <f>IF($B27=0,"",HLOOKUP(MIN($B27+1,4),'Kenmerken en uitgangspunten'!$C$1:$F$53,ROW()+2))</f>
        <v>Aan- en afwezigheidsregistratie gaat rechtstreeks in een digitaal klassenboek, of op papier om vervolgens in dit klassenboek te worden verwerkt
Uitgangspunt is het klassenrooster, dat geacht wordt 'expliciet' te zijn
Verlof wordt vooraf verwerkt
De mentor kijkt wekelijks in het systeem om te zien of er iemand gemeld moet worden bij het verzuimloket. 
Er is geen instellingsbrede systeem gekozen maar het is organisch gegroeid of er bestaan meerdere systemen naast elkaar. Er is niet of nauwelijks integratie tussen bijvoorbeeld roostersysteem, personeelssysteem en studentenadministratie. Er vindt daarom veel handmatige verwerking plaats.</v>
      </c>
    </row>
    <row r="28" spans="1:8" ht="72">
      <c r="A28"/>
      <c r="B28" s="77">
        <f>B27</f>
        <v>1</v>
      </c>
      <c r="D28" s="70"/>
      <c r="F28" s="69" t="str">
        <f>IF($B28=0,"",HLOOKUP($B28,'Kenmerken en uitgangspunten'!$C$1:$F$53,ROW()+2))</f>
        <v>Er is geen relatie tussen de onderwijscatalogus, het rooster en de AAR-systemen.</v>
      </c>
      <c r="G28" s="52"/>
      <c r="H28" s="68" t="str">
        <f>IF($B28=0,"",HLOOKUP(MIN($B28+1,4),'Kenmerken en uitgangspunten'!$C$1:$F$53,ROW()+2))</f>
        <v>Er is geen relatie tussen de onderwijscatalogus, het rooster en de AAR-systemen.</v>
      </c>
    </row>
    <row r="29" spans="1:8" ht="184.5">
      <c r="A29"/>
      <c r="B29" s="76">
        <f>IF($D$2=$AE$2,Grafiek!C17,VLOOKUP($D$2,$AE$3:$AF$6,2))</f>
        <v>1</v>
      </c>
      <c r="C29" s="75" t="str">
        <f>Grafiek!B17</f>
        <v>Aantonen competenties &amp; kennis</v>
      </c>
      <c r="D29" s="53" t="str">
        <f>IF($B29=0,"",HLOOKUP($B29,Thijs!$C$3:$F$43,ROW()-2))</f>
        <v>Thijs heeft bij het begin van zijn opleiding een boekwerkje gekregen: 'toets- en examenreglement'. Daarin staat wat Thijs allemaal moet kennen en kunnen op welk moment in de opleiding. Het is een ingewikkeld geheel met allerlei codes en vage omschrijvingen. "Meer zo'n boekwerkje 'omdat het moet', dan dat ik er iets aan heb", moppert hij. 
Hij merkt, dat veel docenten er hetzelfde over denken. Af en toe krijgt hij toetsen die helemaal niet in het boekje voorkomen of blijken er toetsen niet gegeven te zijn, die volgens het boekje wel afgenomen hadden moeten worden.
Hij ziet ook enkele onderwerpen in het boekje staan, die hij allang beheerst vanwege het baantje dat hij heeft in de supermarkt. Zonde van de tijd, maar het moet nu eenmaal...</v>
      </c>
      <c r="F29" s="54" t="str">
        <f>IF($B29=0,"",HLOOKUP($B29,'Kenmerken en uitgangspunten'!$C$1:$F$53,ROW()+2))</f>
        <v>Er is een toets- en examenplan als basis voor curriculum
Het is niet mogelijk om EVC te verwerven.
Er zijn vaste toets- en examenmomenten ingeroosterd in het jaar.</v>
      </c>
      <c r="H29" s="56" t="str">
        <f>IF($B29=0,"",HLOOKUP(MIN($B29+1,4),'Kenmerken en uitgangspunten'!$C$1:$F$53,ROW()+2))</f>
        <v>Het is soms mogelijk om een EVC te verwerven.
Er wordt vooral gewerkt met vaste toets- en examenmomenten in het jaar.</v>
      </c>
    </row>
    <row r="30" spans="1:8" ht="84">
      <c r="A30"/>
      <c r="B30" s="77">
        <f>B29</f>
        <v>1</v>
      </c>
      <c r="D30" s="70"/>
      <c r="F30" s="69" t="str">
        <f>IF($B30=0,"",HLOOKUP($B30,'Kenmerken en uitgangspunten'!$C$1:$F$53,ROW()+2))</f>
        <v>---</v>
      </c>
      <c r="G30" s="52"/>
      <c r="H30" s="68" t="str">
        <f>IF($B30=0,"",HLOOKUP(MIN($B30+1,4),'Kenmerken en uitgangspunten'!$C$1:$F$53,ROW()+2))</f>
        <v>De onderwijscatalogus bevat (vrijwel uitsluitend) de onderwijsproducten met een kwalificerende toets. </v>
      </c>
    </row>
    <row r="31" spans="1:8" ht="141.75">
      <c r="A31"/>
      <c r="B31" s="76">
        <f>IF($D$2=$AE$2,Grafiek!C18,VLOOKUP($D$2,$AE$3:$AF$6,2))</f>
        <v>1</v>
      </c>
      <c r="C31" s="75" t="str">
        <f>Grafiek!B18</f>
        <v>Volgen van de voortgang</v>
      </c>
      <c r="D31" s="53" t="str">
        <f>IF($B31=0,"",HLOOKUP($B31,Thijs!$C$3:$F$43,ROW()-2))</f>
        <v>Als Thijs met zijn mentor een gesprek heeft dan vraagt die aan Thijs hoe het er mee staat omdat hij daar zelf geen zicht op heeft. 
Er zijn voortdurend discussies over de cijfers omdat niet duidelijk is hoe die tot stand komen. </v>
      </c>
      <c r="F31" s="54" t="str">
        <f>IF($B31=0,"",HLOOKUP($B31,'Kenmerken en uitgangspunten'!$C$1:$F$53,ROW()+2))</f>
        <v>Iedere docent heeft zijn eigen lijsten en houdt zelf de resultaten bij
De docent bepaalt zelf volgens welke logica het eindcijfer tot stand komt.
Alleen op het niveau van deelkwalificaties (c.q. werkprocessen) worden resultaten in de KRD gezet.
De loopbaanbegeleider krijgt pas een beeld van de voortgang bij een rapportbespreking.</v>
      </c>
      <c r="H31" s="56" t="str">
        <f>IF($B31=0,"",HLOOKUP(MIN($B31+1,4),'Kenmerken en uitgangspunten'!$C$1:$F$53,ROW()+2))</f>
        <v>Het team bepaalt volgens welke logica een eindcijfer tot stand komt
Competentieontwikkeling wordt niet separaat bijgehouden.
De loopbaanbegeleider kan zich een beeld van de voortgang vormen omdat alle cijfers in het studentvolgsysteem terecht komen.</v>
      </c>
    </row>
    <row r="32" spans="2:8" ht="84">
      <c r="B32" s="76">
        <f>B31</f>
        <v>1</v>
      </c>
      <c r="D32" s="70"/>
      <c r="F32" s="69" t="str">
        <f>IF($B32=0,"",HLOOKUP($B32,'Kenmerken en uitgangspunten'!$C$1:$F$53,ROW()+2))</f>
        <v>---</v>
      </c>
      <c r="G32" s="52"/>
      <c r="H32" s="68" t="str">
        <f>IF($B32=0,"",HLOOKUP(MIN($B32+1,4),'Kenmerken en uitgangspunten'!$C$1:$F$53,ROW()+2))</f>
        <v>Vanuit de onderwijscatalogus worden gekozen onderwijsproducten (deficiënties) aan de leerloopbaan worden toegvoegd, zodat ook daar cijfers voor kunnen worden gegeven.</v>
      </c>
    </row>
    <row r="33" spans="2:8" ht="123">
      <c r="B33" s="76">
        <f>IF($D$2=$AE$2,Grafiek!C19,VLOOKUP($D$2,$AE$3:$AF$6,2))</f>
        <v>1</v>
      </c>
      <c r="C33" s="75" t="str">
        <f>Grafiek!B19</f>
        <v>Loopbaanbegeleiding</v>
      </c>
      <c r="D33" s="53" t="str">
        <f>IF($B33=0,"",HLOOKUP($B33,Thijs!$C$3:$F$43,ROW()-2))</f>
        <v>Tijdens zijn opleiding krijgt Thijs elk jaar een nieuwe begeleider (mentor). Die voert af en toe een gesprek met Thijs. Eigenlijk gebeurt dat alleen als er een paar onvoldoendes op zijn rapport staan. Omdat het de eerste redelijk gaat met Thijs, blijven de gesprekken vaak beperkt tot wat tips. 
In de regel maakt de begeleider wat aantekeningen in een notitieboekje. </v>
      </c>
      <c r="F33" s="54" t="str">
        <f>IF($B33=0,"",HLOOKUP($B33,'Kenmerken en uitgangspunten'!$C$1:$F$53,ROW()+2))</f>
        <v>Begeleiding voornamelijk vakinhoudelijk, loopbaanbegeleiding vindt alleen ad hoc plaats (bij geconstateerde problemen)
Er vindt soms doorverwijzing plaats naar tweedelijns begeleiding.
</v>
      </c>
      <c r="H33" s="56" t="str">
        <f>IF($B33=0,"",HLOOKUP(MIN($B33+1,4),'Kenmerken en uitgangspunten'!$C$1:$F$53,ROW()+2))</f>
        <v>Loopbaanbegeleiding wordt ingevuld op basis van wat gesprekjes. In geval van (mogelijke) leerproblemen wordt wat extra aandach aan de student besteed. 
Begeleidingsactiviteiten worden gedocumenteerd in het begeleidingssysteem.
Indien er wat meer specialistische hulp nodig is, vindt doorverwijzing plaats naar tweedelijns begeleiding.</v>
      </c>
    </row>
    <row r="34" spans="2:8" ht="36">
      <c r="B34" s="77">
        <f>B33</f>
        <v>1</v>
      </c>
      <c r="D34" s="70"/>
      <c r="F34" s="69" t="str">
        <f>IF($B34=0,"",HLOOKUP($B34,'Kenmerken en uitgangspunten'!$C$1:$F$53,ROW()+2))</f>
        <v>---</v>
      </c>
      <c r="G34" s="52"/>
      <c r="H34" s="68" t="str">
        <f>IF($B34=0,"",HLOOKUP(MIN($B34+1,4),'Kenmerken en uitgangspunten'!$C$1:$F$53,ROW()+2))</f>
        <v>In de gesprekken wordt aandacht besteed aan deficiënties. Daarvoor wordt de onderwijscatalogus geraadpleegd.</v>
      </c>
    </row>
    <row r="35" spans="2:8" ht="195">
      <c r="B35" s="76">
        <f>IF($D$2=$AE$2,Grafiek!C20,VLOOKUP($D$2,$AE$3:$AF$6,2))</f>
        <v>1</v>
      </c>
      <c r="C35" s="75" t="str">
        <f>Grafiek!B20</f>
        <v>Tweede- en derdelijns begeleiding</v>
      </c>
      <c r="D35" s="53" t="str">
        <f>IF($B35=0,"",HLOOKUP($B35,Thijs!$C$3:$F$43,ROW()-2))</f>
        <v>Op een bepaald moment gaat het minder goed met Thijs. Hij bespreekt dat met zijn mentor. Die geeft hem de tip om eens bij het StudentOndersteuningsCentrum langs te gaan. 
Bij het StudentOndersteuningsCentrum krijgt Thijs enkele gesprekken en een training. Daarna gaat het allemaal een stuk beter. Zijn mentor vraagt er later nog wel eens naar en maakt dan een aantekening in zijn schrift. </v>
      </c>
      <c r="F35" s="54" t="str">
        <f>IF($B35=0,"",HLOOKUP($B35,'Kenmerken en uitgangspunten'!$C$1:$F$53,ROW()+2))</f>
        <v>Bij doorverwijzing naar tweedelijns vindt zelden terugkoppeling plaats naar de mentor of studieloopbaanbegeleider.</v>
      </c>
      <c r="H35" s="56" t="str">
        <f>IF($B35=0,"",HLOOKUP(MIN($B35+1,4),'Kenmerken en uitgangspunten'!$C$1:$F$53,ROW()+2))</f>
        <v>Bij doorverwijzing vindt terugkoppeling over tweedelijns traject plaats naar de studieloopbaanbegeleider.</v>
      </c>
    </row>
    <row r="36" spans="2:8" ht="24">
      <c r="B36" s="77">
        <f>B35</f>
        <v>1</v>
      </c>
      <c r="D36" s="70"/>
      <c r="F36" s="69" t="str">
        <f>IF($B36=0,"",HLOOKUP($B36,'Kenmerken en uitgangspunten'!$C$1:$F$53,ROW()+2))</f>
        <v>---</v>
      </c>
      <c r="G36" s="52"/>
      <c r="H36" s="68" t="str">
        <f>IF($B36=0,"",HLOOKUP(MIN($B36+1,4),'Kenmerken en uitgangspunten'!$C$1:$F$53,ROW()+2))</f>
        <v>---</v>
      </c>
    </row>
    <row r="40" spans="14:18" ht="57.75" thickBot="1">
      <c r="N40"/>
      <c r="O40" s="125"/>
      <c r="P40" s="229"/>
      <c r="Q40" s="130" t="str">
        <f>"Het verhaal van Thijs...
Hieronder wordt het verhaal van Thijs gepresenteerd op basis van "&amp;IF('Het verhaal van Thijs'!$D$2="Vragenlijst","de ingevulde vragenlijst","maturity"&amp;LOWER('Het verhaal van Thijs'!$D$2))&amp;"."</f>
        <v>Het verhaal van Thijs...
Hieronder wordt het verhaal van Thijs gepresenteerd op basis van maturityniveau 1, kunst en vliegwerk.</v>
      </c>
      <c r="R40" s="127"/>
    </row>
    <row r="41" spans="14:18" ht="25.5">
      <c r="N41"/>
      <c r="O41" s="121">
        <f>IF('Het verhaal van Thijs'!$B$5="","",'Het verhaal van Thijs'!$B$5)</f>
        <v>1</v>
      </c>
      <c r="P41" s="264" t="str">
        <f>Grafiek!$B$5</f>
        <v>Ontwikkelen onderwijs</v>
      </c>
      <c r="Q41" s="132" t="str">
        <f>IF('Het verhaal van Thijs'!$D$5="","",'Het verhaal van Thijs'!$D$5)</f>
        <v>Binnen het roc werken de onderwijsteams hard aan het realiseren van een aantrekkelijk aanbod van uitdagende, praktijkgerichte opleidingen.</v>
      </c>
      <c r="R41" s="128"/>
    </row>
    <row r="42" spans="14:18" ht="12.75">
      <c r="N42"/>
      <c r="O42" s="121"/>
      <c r="P42" s="265"/>
      <c r="Q42" s="129"/>
      <c r="R42" s="128"/>
    </row>
    <row r="43" spans="14:18" ht="79.5" thickBot="1">
      <c r="N43"/>
      <c r="O43" s="122">
        <f>IF('Het verhaal van Thijs'!O45="","",'Het verhaal van Thijs'!O45)</f>
        <v>1</v>
      </c>
      <c r="P43" s="266"/>
      <c r="Q43" s="123" t="str">
        <f>"Kenmerken (maturityniveau "&amp;O41&amp;")
"&amp;IF('Het verhaal van Thijs'!$F$5="","",'Het verhaal van Thijs'!$F$5)</f>
        <v>Kenmerken (maturityniveau 1)
Elk team bepaalt zelf de uitwerking van een kwalificatiedossier naar een curriculum en onderwijsaanbod
Opleidingen worden niet doorgerekend op consequenties. 
Leersturing vindt plaats op basis van het curriculum.</v>
      </c>
      <c r="R43" s="128"/>
    </row>
    <row r="44" spans="14:18" ht="45.75" thickBot="1">
      <c r="N44"/>
      <c r="O44" s="122"/>
      <c r="P44" s="267"/>
      <c r="Q44" s="131" t="str">
        <f>"Kenmerken onderwijscatalogus (maturityniveau "&amp;O41&amp;")
"&amp;IF('Het verhaal van Thijs'!$F$6="---","(Nvt)",'Het verhaal van Thijs'!$F$6)</f>
        <v>Kenmerken onderwijscatalogus (maturityniveau 1)
Er wordt geen onderwijscatalogus gebruikt.</v>
      </c>
      <c r="R44" s="128"/>
    </row>
    <row r="45" spans="14:18" ht="63.75">
      <c r="N45"/>
      <c r="O45" s="121">
        <f>IF('Het verhaal van Thijs'!B$7="","",'Het verhaal van Thijs'!B$7)</f>
        <v>1</v>
      </c>
      <c r="P45" s="264" t="str">
        <f>Grafiek!$B$6</f>
        <v>Website</v>
      </c>
      <c r="Q45" s="132" t="str">
        <f>IF('Het verhaal van Thijs'!$D$7="","",'Het verhaal van Thijs'!$D$7)</f>
        <v>Thijs is op zoek naar een leuke opleiding, waarhij het gevoel heeft uitgedaagd te worden. Hij wil een gevarieerde opleiding waar hij veel praktijkervaring op kan doen. 
Hij kijkt op de internetsite van het roc. De website bevat informatie over alle opleidingen. Het geheel is een beetje een doolhof. Hij kan niet zo goed uit de informatie opmaken of alle opleidingen ook wel gegeven worden. </v>
      </c>
      <c r="R45" s="128"/>
    </row>
    <row r="46" spans="14:18" ht="12.75">
      <c r="N46"/>
      <c r="O46" s="121"/>
      <c r="P46" s="265"/>
      <c r="Q46" s="129"/>
      <c r="R46" s="128"/>
    </row>
    <row r="47" spans="14:18" ht="34.5" thickBot="1">
      <c r="N47"/>
      <c r="O47" s="122"/>
      <c r="P47" s="266"/>
      <c r="Q47" s="123" t="str">
        <f>"Kenmerken (maturityniveau "&amp;O45&amp;")
"&amp;IF('Het verhaal van Thijs'!$F$7="","",'Het verhaal van Thijs'!$F$7)</f>
        <v>Kenmerken (maturityniveau 1)
De website bevat 'wat' informatie over de opleidingen, die handmatig moet worden bijgehouden.
De belangstelling voor een bepaalde opleiding wordt niet bijgehouden.</v>
      </c>
      <c r="R47" s="128"/>
    </row>
    <row r="48" spans="14:18" ht="34.5" thickBot="1">
      <c r="N48"/>
      <c r="O48" s="122"/>
      <c r="P48" s="267"/>
      <c r="Q48" s="131" t="str">
        <f>"Kenmerken onderwijscatalogus (maturityniveau "&amp;O45&amp;")
"&amp;IF('Het verhaal van Thijs'!$F$8="---","(Nvt)",'Het verhaal van Thijs'!$F$8)</f>
        <v>Kenmerken onderwijscatalogus (maturityniveau 1)
 Er is geen relatie tussen de beschrijving van de opleidingen op de website en het (actuele) opleidingenbestand (onderwijscatalogus).</v>
      </c>
      <c r="R48" s="128"/>
    </row>
    <row r="49" spans="14:18" ht="76.5">
      <c r="N49"/>
      <c r="O49" s="121">
        <f>IF('Het verhaal van Thijs'!$B$9="","",'Het verhaal van Thijs'!$B$9)</f>
        <v>1</v>
      </c>
      <c r="P49" s="264" t="str">
        <f>Grafiek!$B$7</f>
        <v>Open dagen</v>
      </c>
      <c r="Q49" s="132" t="str">
        <f>IF('Het verhaal van Thijs'!$D$9="","",'Het verhaal van Thijs'!$D$9)</f>
        <v>Thijs vindt het moeilijk om een goede keus te maken. Hij heeft verschillende opleidingen op het oog. Hij besluit om naar een open dag te gaan en bij de verschillende opleidingen een kijkje te nemen. Daarvoor moet hij bij een paar verschillende locaties zijn. Bij elke locatie ziet hij dat wordt bijgehouden hoeveel bezoekers er zijn. Bij de verschillende opleidingen krijgt hij een folder mee. Daarin is vooral aangegeven aan welke eisen hij moet voldoen om een opleiding te mogen volgen.
Later leest hij op de website van het roc dat er ongeveer evenveel bezoekers zijn geweest als het jaar daarvoor. Hij heeft daar zijn eigen ideeën over, hij is zelf wel drie keer meegeteld!</v>
      </c>
      <c r="R49" s="128"/>
    </row>
    <row r="50" spans="14:18" ht="12.75">
      <c r="N50"/>
      <c r="O50" s="121"/>
      <c r="P50" s="268"/>
      <c r="Q50" s="129"/>
      <c r="R50" s="128"/>
    </row>
    <row r="51" spans="14:18" ht="34.5" thickBot="1">
      <c r="N51"/>
      <c r="O51" s="122"/>
      <c r="P51" s="268"/>
      <c r="Q51" s="123" t="str">
        <f>"Kenmerken (maturityniveau "&amp;O45&amp;")
"&amp;IF('Het verhaal van Thijs'!$F$9="","",'Het verhaal van Thijs'!$F$9)</f>
        <v>Kenmerken (maturityniveau 1)
Bij open dagen wordt het aantal bezoekers geregistreerd en vergeleken met de aantallen van voorgaande jaren.</v>
      </c>
      <c r="R51" s="128"/>
    </row>
    <row r="52" spans="14:18" ht="23.25" thickBot="1">
      <c r="N52"/>
      <c r="O52" s="122"/>
      <c r="P52" s="267"/>
      <c r="Q52" s="131" t="str">
        <f>"Kenmerken onderwijscatalogus (maturityniveau "&amp;O53&amp;")
"&amp;IF('Het verhaal van Thijs'!$F$10="---","(Nvt)",'Het verhaal van Thijs'!$F$10)</f>
        <v>Kenmerken onderwijscatalogus (maturityniveau 1)
(Nvt)</v>
      </c>
      <c r="R52" s="128"/>
    </row>
    <row r="53" spans="14:18" ht="153">
      <c r="N53"/>
      <c r="O53" s="121">
        <f>IF('Het verhaal van Thijs'!$B$11="","",'Het verhaal van Thijs'!$B$11)</f>
        <v>1</v>
      </c>
      <c r="P53" s="264" t="str">
        <f>Grafiek!$B$8</f>
        <v>Aanmelding</v>
      </c>
      <c r="Q53" s="132" t="str">
        <f>IF('Het verhaal van Thijs'!$D$11="","",'Het verhaal van Thijs'!$D$11)</f>
        <v>Thijs en twee van zijn vrienden Felix en Hans, willen zich aanmelden voor dezelfde opleiding. Thijs wil het meteen in orde maken. Hij kan van de website een aanmeldingsformulier downloaden. Hij moet daarbij een waslijst van gegevens invullen.  Het formulier bevat ook enkele vragen of er sprake is van bepaalde leerkenmerken en omstandigheden, die van invloed kunnen zijn op het leertraject. Over zijn vooropleiding hoeft hij niet veel meer in te vullen dan zijn diplomaresultaten. "Da's mooi meegenomen", denk hij nog.
Hij vult het aanmeldingsformulier in, sluit er wat kopietjes bij van zijn diploma, cijferlijst en ID-kaart en stuurt dat naar het roc. 
Binnengekomen aanmeldingen worden door een administratief medewerker geregistreerd in het kernregistratiesysteem en vervolgens doorgestuurd aan de opleidingscoördinatoren. De administratie verstuurt ook een brief aan Thijs met daarin informatie over de verdere procedure.
De opeidingscoördinatoren maken op basis van de aanmeldingen een intakerooster. </v>
      </c>
      <c r="R53" s="128"/>
    </row>
    <row r="54" spans="14:18" ht="12.75">
      <c r="N54"/>
      <c r="O54" s="121"/>
      <c r="P54" s="268"/>
      <c r="Q54" s="129"/>
      <c r="R54" s="128"/>
    </row>
    <row r="55" spans="14:18" ht="57" thickBot="1">
      <c r="N55"/>
      <c r="O55" s="122">
        <f>IF('Het verhaal van Thijs'!O51="","",'Het verhaal van Thijs'!O51)</f>
      </c>
      <c r="P55" s="268"/>
      <c r="Q55" s="123" t="str">
        <f>"Kenmerken (maturityniveau "&amp;O53&amp;")
"&amp;IF('Het verhaal van Thijs'!$F$11="","",'Het verhaal van Thijs'!$F$11)</f>
        <v>Kenmerken (maturityniveau 1)
Aanmeldingen worden bij voorkeur schriftelijk gedaan. 
Als er al digitale aanmeldingen zijn, worden die handmatig overgenomen in het administratief systeem. 
</v>
      </c>
      <c r="R55" s="128"/>
    </row>
    <row r="56" spans="14:18" ht="23.25" thickBot="1">
      <c r="N56"/>
      <c r="O56" s="122"/>
      <c r="P56" s="267"/>
      <c r="Q56" s="131" t="str">
        <f>"Kenmerken onderwijscatalogus (maturityniveau "&amp;O53&amp;")
"&amp;IF('Het verhaal van Thijs'!$F$12="---","(Nvt)",'Het verhaal van Thijs'!$F$12)</f>
        <v>Kenmerken onderwijscatalogus (maturityniveau 1)
Bij de aanmelding wordt de student direct aan een opleiding gekoppeld.</v>
      </c>
      <c r="R56" s="128"/>
    </row>
    <row r="57" spans="14:18" ht="293.25">
      <c r="N57"/>
      <c r="O57" s="121">
        <f>IF('Het verhaal van Thijs'!$B$13="","",'Het verhaal van Thijs'!$B$13)</f>
        <v>1</v>
      </c>
      <c r="P57" s="269" t="str">
        <f>Grafiek!$B$9</f>
        <v>Intake</v>
      </c>
      <c r="Q57" s="132" t="str">
        <f>IF('Het verhaal van Thijs'!$D$13="","",'Het verhaal van Thijs'!$D$13)</f>
        <v>Thijs, Felix en Hans krijgen een brief met een uitnodiging om deel te nemen aan een aantal  intaketesten en voor een intakegesprek met een intaker. Jammer dat de testen en het gesprek op twee verschillende dagen plaatsvinden. Felix krijgt zelfs een gesprek nog voor de testen afgenomen zijn. "Niet handig", vinden de drie vrienden. Op die manier heeft zo'n intaker toch nog helemaal geen beeld van de testresultaten? 
Tijdens het intakegesprek gaat het gesprek vooral over zijn beelden bij het beroep en de opleiding. De intaker informeert nog even naar de leerkenmerken of bijzondere omstandigheden, die van invloed kunnen zijn op de opleiding van Thijs. Hij maakt een aantekening over de dyslexie van Thijs op het intakeformulier. Als Thijs informeert naar de testresultaten, krijgt hij te horen, 'dat het allemaal wel redelijk was'. 
Thijs hoort, dat de intaker bij Felix zeker maar ook bij Hans twijfels heeft, of ze het zullen halen.
De intaker waarschuwt Thijs, dat hij het met enkele vakken moeilijk zal krijgen!
De intaker zet zijn bevindingen op papier en stuurt dat door aan de administratie, die de verdere inschrijving verzorgt. Thijs en Hans worden ingeschreven op een opleiding, Felix wordt afgewezen.
Thijs en Hans krijgen een brief met de mededeling dat ze zijn aangenomen voor de opleiding. 
Felix bleek niet aan de eisen te voldoen. In de brief, die hij kreeg, werd hem succes toegewenst bij het zoeken naar een passende opleiding…</v>
      </c>
      <c r="R57" s="128"/>
    </row>
    <row r="58" spans="14:18" ht="12.75">
      <c r="N58"/>
      <c r="O58" s="121"/>
      <c r="P58" s="270"/>
      <c r="Q58" s="129"/>
      <c r="R58" s="128"/>
    </row>
    <row r="59" spans="14:18" ht="45.75" thickBot="1">
      <c r="N59"/>
      <c r="O59" s="121">
        <f>IF('Het verhaal van Thijs'!$B$14="","",'Het verhaal van Thijs'!$B$14)</f>
        <v>1</v>
      </c>
      <c r="P59" s="271"/>
      <c r="Q59" s="123" t="str">
        <f>"Kenmerken (maturityniveau "&amp;O57&amp;")
"&amp;IF('Het verhaal van Thijs'!$F$13="","",'Het verhaal van Thijs'!$F$13)</f>
        <v>Kenmerken (maturityniveau 1)
Bij intake wordt alleen gekeken of student geschikt is voor de opleiding. 
Bij een onvoldoende match, verdwijnt student uit beeld.</v>
      </c>
      <c r="R59" s="128"/>
    </row>
    <row r="60" spans="14:18" ht="84">
      <c r="N60"/>
      <c r="O60" s="121">
        <f>IF('Het verhaal van Thijs'!$B$15="","",'Het verhaal van Thijs'!$B$15)</f>
        <v>1</v>
      </c>
      <c r="P60" s="264" t="str">
        <f>Grafiek!$B$10</f>
        <v>Leervraag arrangeren</v>
      </c>
      <c r="Q60" s="124" t="str">
        <f>IF('Het verhaal van Thijs'!$D$15="","",'Het verhaal van Thijs'!$D$15)</f>
        <v>Bij de brief, die Thijs heeft gekregen, zit een overzicht van de opleiding. Hij vraagt zich af, hoe het zal gaan, als blijkt dat hij minder goed is in bepaalde vakken. Zijn talen waren al niet al te best.</v>
      </c>
      <c r="R60" s="128"/>
    </row>
    <row r="61" spans="14:18" ht="12.75">
      <c r="N61"/>
      <c r="O61" s="121"/>
      <c r="P61" s="265"/>
      <c r="Q61" s="129"/>
      <c r="R61" s="128"/>
    </row>
    <row r="62" spans="14:18" ht="23.25" thickBot="1">
      <c r="N62"/>
      <c r="O62" s="122">
        <f>IF('Het verhaal van Thijs'!O55="","",'Het verhaal van Thijs'!O55)</f>
      </c>
      <c r="P62" s="266"/>
      <c r="Q62" s="123" t="str">
        <f>"Kenmerken (maturityniveau "&amp;O60&amp;")
"&amp;IF('Het verhaal van Thijs'!$F$15="","",'Het verhaal van Thijs'!$F$15)</f>
        <v>Kenmerken (maturityniveau 1)
Een leertraject is vastgesteld op het niveau van de opleiding, Alle studenten volgen hetzelfde programma.</v>
      </c>
      <c r="R62" s="128"/>
    </row>
    <row r="63" spans="14:18" ht="23.25" thickBot="1">
      <c r="N63"/>
      <c r="O63" s="122"/>
      <c r="P63" s="267"/>
      <c r="Q63" s="131" t="str">
        <f>"Kenmerken onderwijscatalogus (maturityniveau "&amp;O60&amp;")
"&amp;IF('Het verhaal van Thijs'!$F$16="---","(Nvt)",'Het verhaal van Thijs'!$F$16)</f>
        <v>Kenmerken onderwijscatalogus (maturityniveau 1)
Er is geen onderwijscatalogus, alleen een opleidingencatalogus.</v>
      </c>
      <c r="R63" s="128"/>
    </row>
    <row r="64" spans="14:18" ht="165.75">
      <c r="N64"/>
      <c r="O64" s="121">
        <f>IF('Het verhaal van Thijs'!$B$17="","",'Het verhaal van Thijs'!$B$17)</f>
        <v>1</v>
      </c>
      <c r="P64" s="264" t="str">
        <f>Grafiek!$B$11</f>
        <v>Plannen en roosteren</v>
      </c>
      <c r="Q64" s="132" t="str">
        <f>IF('Het verhaal van Thijs'!$D$17="","",'Het verhaal van Thijs'!$D$17)</f>
        <v>Aan het begin van elke periode krijgt Thijs een rooster. Er zitten lange dagen bij met flink wat tussenuren maar gelukkig is hij vrijdagmiddag al op tijd uit. Dat kan hij dan prima combineren met zijn baantje bij de supermarkt. 
Hij ervaart al snel, dat het rooster nog vol fouten zit. Af en toe staan er twee klassen bij een lokaal, of komt een docent niet opdagen omdat die dubbel is ingeroosterd. Bij elk nieuw rooster duurt het wel een week of drie voordat het allemaal goed loopt. 
Verder vindt Thijs het erg vervelend dat zijn klas eigenlijk te groot is. Tijdens de praktijk is er een machine te weinig, het OLC komt vier pc's tekort, zodat er steeds een paar studenten niet verder kunnen. 
Hij heeft het wel te doen met de roostermaker. De laatste keer dat hij voorbij diens kamer kwam, stonden twee docenten daar behoorlijk te mopperen over hun rooster. </v>
      </c>
      <c r="R64" s="128"/>
    </row>
    <row r="65" spans="14:18" ht="12.75">
      <c r="N65"/>
      <c r="O65" s="121"/>
      <c r="P65" s="265"/>
      <c r="Q65" s="129"/>
      <c r="R65" s="128"/>
    </row>
    <row r="66" spans="14:18" ht="68.25" thickBot="1">
      <c r="N66"/>
      <c r="O66" s="122">
        <f>IF('Het verhaal van Thijs'!O57="","",'Het verhaal van Thijs'!O57)</f>
        <v>1</v>
      </c>
      <c r="P66" s="266"/>
      <c r="Q66" s="123" t="str">
        <f>"Kenmerken (maturityniveau "&amp;$B$25&amp;")
"&amp;IF('Het verhaal van Thijs'!$F$17="","",'Het verhaal van Thijs'!$F$17)</f>
        <v>Kenmerken (maturityniveau 1)
Er wordt gewerkt met uniforme, klasgebaseerde roosters, die zo vroeg mogelijk worden gerealiseerd
Er zijn vaste, vroegtijdige  deadlines voor het aanleveren van de benodigde informatie
De roosters zijn 'docentgericht'.
Bij roosterproblemen heeft roostermaker een probleem.</v>
      </c>
      <c r="R66" s="128"/>
    </row>
    <row r="67" spans="14:18" ht="34.5" thickBot="1">
      <c r="N67"/>
      <c r="O67" s="122"/>
      <c r="P67" s="267"/>
      <c r="Q67" s="131" t="str">
        <f>"Kenmerken onderwijscatalogus (maturityniveau "&amp;O64&amp;")
"&amp;IF('Het verhaal van Thijs'!$F$18="---","(Nvt)",'Het verhaal van Thijs'!$F$18)</f>
        <v>Kenmerken onderwijscatalogus (maturityniveau 1)
Er is geen onderwijscatalogus, alles staat op papier of in losse Excelbestanden.</v>
      </c>
      <c r="R67" s="128"/>
    </row>
    <row r="68" spans="14:18" ht="165.75">
      <c r="N68"/>
      <c r="O68" s="121">
        <f>IF('Het verhaal van Thijs'!$B$19="","",'Het verhaal van Thijs'!$B$19)</f>
        <v>1</v>
      </c>
      <c r="P68" s="264" t="str">
        <f>Grafiek!$B$12</f>
        <v>Lesmateriaal</v>
      </c>
      <c r="Q68" s="132" t="str">
        <f>IF('Het verhaal van Thijs'!$D$19="","",'Het verhaal van Thijs'!$D$19)</f>
        <v>Thijs heeft een boekenijst ontvangen en het leermateriaal besteld bij een boekhuis. Na een tijd ontvangt hij een doos met boeken en enkele vouchers, waarmee een account kan aanmaken bij verschillende uitgevers om te kunnen werken met digitaal lesmateriaal.
Het activeren van de vouchers verloopt moeizaam. Bij hemzelf duurt het een week of twee voor alle problemen zijn opgelost. Bij sommige anderen duurt het nog veel langer. 
In sommige methodes zitten ook toetsen. Als hij zo'n toets heeft gemaakt, moet hij de docent roepen, zodat die de score kan overnemen in zijn eigen agenda. 
Hij constateert ook regelmatig dat hele delen van de boekenlijst niet gebruikt worden. Er zit zelfs een boek bij, dat helemaal niet gebruikt wordt. "Foutje in de boekenlijst", is het commentaar.  </v>
      </c>
      <c r="R68" s="128"/>
    </row>
    <row r="69" spans="14:18" ht="12.75">
      <c r="N69"/>
      <c r="O69" s="121"/>
      <c r="P69" s="265"/>
      <c r="Q69" s="129"/>
      <c r="R69" s="128"/>
    </row>
    <row r="70" spans="14:18" ht="90.75" thickBot="1">
      <c r="N70"/>
      <c r="O70" s="122">
        <f>IF('Het verhaal van Thijs'!O59="","",'Het verhaal van Thijs'!O59)</f>
        <v>1</v>
      </c>
      <c r="P70" s="266"/>
      <c r="Q70" s="123" t="str">
        <f>"Kenmerken (maturityniveau "&amp;O68&amp;")
"&amp;IF('Het verhaal van Thijs'!$F$19="","",'Het verhaal van Thijs'!$F$19)</f>
        <v>Kenmerken (maturityniveau 1)
Boekenlijsten worden elk jaar opnieuw door de vakgroepen bekeken, vervolgens per post aan de studenten verstuurd. Die kan desgewenst zijn bestellingen plaatsen bij een schoolboekhandel.
Regelmatig blijkt dat (delen van) boeken eigenlijk niet worden gebruikt.
Het komt nogal eens voor, dat lesmateriaal te laat wordt geleverd of dat toegang tot educatieve sites niet tijdig is geregeld.  
Per digitale methode is de manier van bestellen, afrekenen en inloggen weer anders geregeld. 
Docenten hebben geen zicht op de voortgang die studenten maken in het digitaal educatief materiaal.</v>
      </c>
      <c r="R70" s="128"/>
    </row>
    <row r="71" spans="14:18" ht="34.5" thickBot="1">
      <c r="N71"/>
      <c r="O71" s="122"/>
      <c r="P71" s="267"/>
      <c r="Q71" s="131" t="str">
        <f>"Kenmerken onderwijscatalogus (maturityniveau "&amp;O68&amp;")
"&amp;IF('Het verhaal van Thijs'!$F$20="---","(Nvt)",'Het verhaal van Thijs'!$F$20)</f>
        <v>Kenmerken onderwijscatalogus (maturityniveau 1)
Er is geen onderwijscatalogus.</v>
      </c>
      <c r="R71" s="128"/>
    </row>
    <row r="72" spans="14:18" ht="38.25">
      <c r="N72"/>
      <c r="O72" s="121">
        <f>IF('Het verhaal van Thijs'!$B$21="","",'Het verhaal van Thijs'!$B$21)</f>
        <v>1</v>
      </c>
      <c r="P72" s="264" t="str">
        <f>Grafiek!$B$13</f>
        <v>Didactische organisatie</v>
      </c>
      <c r="Q72" s="132" t="str">
        <f>IF('Het verhaal van Thijs'!$D$21="","",'Het verhaal van Thijs'!$D$21)</f>
        <v>Thijs krijgt al zijn lessen in een vaste klas. Met zijn dyslectie loopt hij met name bij de talen al snel tegen wat achterstanden op. Jammer dat daar nauwelijks aandacht aan kan worden besteed.</v>
      </c>
      <c r="R72" s="128"/>
    </row>
    <row r="73" spans="14:18" ht="12.75">
      <c r="N73"/>
      <c r="O73" s="121"/>
      <c r="P73" s="265"/>
      <c r="Q73" s="129"/>
      <c r="R73" s="128"/>
    </row>
    <row r="74" spans="14:18" ht="57" thickBot="1">
      <c r="N74"/>
      <c r="O74" s="122">
        <f>IF('Het verhaal van Thijs'!O61="","",'Het verhaal van Thijs'!O61)</f>
      </c>
      <c r="P74" s="266"/>
      <c r="Q74" s="123" t="str">
        <f>"Kenmerken (maturityniveau "&amp;O72&amp;")
"&amp;IF('Het verhaal van Thijs'!$F$21="","",'Het verhaal van Thijs'!$F$21)</f>
        <v>Kenmerken (maturityniveau 1)
Onderwijs is voornamelijk georganiseerd op basis van een docent in een klas. </v>
      </c>
      <c r="R74" s="128"/>
    </row>
    <row r="75" spans="14:18" ht="23.25" thickBot="1">
      <c r="N75"/>
      <c r="O75" s="122"/>
      <c r="P75" s="267"/>
      <c r="Q75" s="131" t="str">
        <f>"Kenmerken onderwijscatalogus (maturityniveau "&amp;O72&amp;")
"&amp;IF('Het verhaal van Thijs'!$F$22="---","(Nvt)",'Het verhaal van Thijs'!$F$22)</f>
        <v>Kenmerken onderwijscatalogus (maturityniveau 1)
(Nvt)</v>
      </c>
      <c r="R75" s="128"/>
    </row>
    <row r="76" spans="14:18" ht="12.75">
      <c r="N76"/>
      <c r="O76" s="121">
        <f>IF('Het verhaal van Thijs'!$B$23="","",'Het verhaal van Thijs'!$B$23)</f>
        <v>1</v>
      </c>
      <c r="P76" s="264" t="str">
        <f>Grafiek!$B$14</f>
        <v>Voorkomen lesuitval</v>
      </c>
      <c r="Q76" s="132" t="str">
        <f>IF('Het verhaal van Thijs'!$D$23="","",'Het verhaal van Thijs'!$D$23)</f>
        <v>Er vallen regelmatig uren uit; dan hangt Thijs met zijn medestudenten maar wat rond op het winkelcentrum in de buurt. 
Aan het eind van het schooljaar zijn er iedere keer de gehate 'ophokuren' waarbij ze met grote groepen in het OLC moeten leren. </v>
      </c>
      <c r="R76" s="128"/>
    </row>
    <row r="77" spans="14:18" ht="12.75">
      <c r="N77"/>
      <c r="O77" s="121"/>
      <c r="P77" s="265"/>
      <c r="Q77" s="129"/>
      <c r="R77" s="128"/>
    </row>
    <row r="78" spans="14:18" ht="79.5" thickBot="1">
      <c r="N78"/>
      <c r="O78" s="122">
        <f>IF('Het verhaal van Thijs'!O63="","",'Het verhaal van Thijs'!O63)</f>
      </c>
      <c r="P78" s="266"/>
      <c r="Q78" s="123" t="str">
        <f>"Kenmerken (maturityniveau "&amp;O76&amp;")
"&amp;IF('Het verhaal van Thijs'!$F$23="","",'Het verhaal van Thijs'!$F$23)</f>
        <v>Kenmerken (maturityniveau 1)
Ziekte van docenten etc. leidt tot lesuitval
Indien het totaal aantal uren onder minimumaantal onderwijsuren dreigt te komen worden er 'ophokuren' georganiseerd
</v>
      </c>
      <c r="R78" s="128"/>
    </row>
    <row r="79" spans="14:18" ht="34.5" thickBot="1">
      <c r="N79"/>
      <c r="O79" s="122"/>
      <c r="P79" s="267"/>
      <c r="Q79" s="131" t="str">
        <f>"Kenmerken onderwijscatalogus (maturityniveau "&amp;O76&amp;")
"&amp;IF('Het verhaal van Thijs'!$F$24="---","(Nvt)",'Het verhaal van Thijs'!$F$24)</f>
        <v>Kenmerken onderwijscatalogus (maturityniveau 1)
(Nvt)</v>
      </c>
      <c r="R79" s="128"/>
    </row>
    <row r="80" spans="14:18" ht="38.25">
      <c r="N80"/>
      <c r="O80" s="121">
        <f>IF('Het verhaal van Thijs'!$B$25="","",'Het verhaal van Thijs'!$B$25)</f>
        <v>1</v>
      </c>
      <c r="P80" s="264" t="str">
        <f>Grafiek!$B$15</f>
        <v>Organiseren van BPV</v>
      </c>
      <c r="Q80" s="132" t="str">
        <f>IF('Het verhaal van Thijs'!$D$25="","",'Het verhaal van Thijs'!$D$25)</f>
        <v>Thijs heeft zelf zijn stageplaats moeten zoeken. Gelukkig kan hij werken bij de supermarkt waar hij ook in de vakantie heeft gewerkt. Voor het bedrijf lijkt het vooral een kwestie van goedkope arbeidskrachten, voor de school goedkoop onderwijs.</v>
      </c>
      <c r="R80" s="128"/>
    </row>
    <row r="81" spans="14:18" ht="12.75">
      <c r="N81"/>
      <c r="O81" s="121"/>
      <c r="P81" s="265"/>
      <c r="Q81" s="129"/>
      <c r="R81" s="128"/>
    </row>
    <row r="82" spans="14:18" ht="102" thickBot="1">
      <c r="N82"/>
      <c r="O82" s="122">
        <f>IF('Het verhaal van Thijs'!O65="","",'Het verhaal van Thijs'!O65)</f>
      </c>
      <c r="P82" s="266"/>
      <c r="Q82" s="123" t="str">
        <f>"Kenmerken (maturityniveau "&amp;O80&amp;")
"&amp;IF('Het verhaal van Thijs'!$F$25="","",'Het verhaal van Thijs'!$F$25)</f>
        <v>Kenmerken (maturityniveau 1)
Het vinden van een BPV-plek is primair de taak van de student. Er is wel een lijst van bedrijven beschikbaar die de student kan benaderen. 
Of: de student wordt door de school ingedeeld op een BPV-plaats
Tijdens de BPV is er incidenteel contact tussen het stagebedrijf en de stagecoordinator van de school
De administratieve afhandeling van de BPVO is arbeidsintensief</v>
      </c>
      <c r="R82" s="128"/>
    </row>
    <row r="83" spans="14:18" ht="23.25" thickBot="1">
      <c r="N83"/>
      <c r="O83" s="122"/>
      <c r="P83" s="267"/>
      <c r="Q83" s="131" t="str">
        <f>"Kenmerken onderwijscatalogus (maturityniveau "&amp;O80&amp;")
"&amp;IF('Het verhaal van Thijs'!$F$26="---","(Nvt)",'Het verhaal van Thijs'!$F$26)</f>
        <v>Kenmerken onderwijscatalogus (maturityniveau 1)
(Nvt)</v>
      </c>
      <c r="R83" s="128"/>
    </row>
    <row r="84" spans="14:18" ht="51">
      <c r="N84"/>
      <c r="O84" s="121">
        <f>IF('Het verhaal van Thijs'!$B$27="","",'Het verhaal van Thijs'!$B$27)</f>
        <v>1</v>
      </c>
      <c r="P84" s="264" t="str">
        <f>Grafiek!$B$16</f>
        <v>Aan- en afwezigheid registreren</v>
      </c>
      <c r="Q84" s="132" t="str">
        <f>IF('Het verhaal van Thijs'!$D$27="","",'Het verhaal van Thijs'!$D$27)</f>
        <v>Tijdens de lessen wordt meestal de aan- en afwezigheid geregistreerd. Soms gebeurt dat op schrapkaarten, soms gebruikt de docent een computer. 
Als er studenten toch regelmatig afwezig zijn, wordt daar zelden aandacht aan besteed.</v>
      </c>
      <c r="R84" s="128"/>
    </row>
    <row r="85" spans="14:18" ht="12.75">
      <c r="N85"/>
      <c r="O85" s="121"/>
      <c r="P85" s="265"/>
      <c r="Q85" s="129"/>
      <c r="R85" s="128"/>
    </row>
    <row r="86" spans="14:18" ht="102" thickBot="1">
      <c r="N86"/>
      <c r="O86" s="122">
        <f>IF('Het verhaal van Thijs'!O67="","",'Het verhaal van Thijs'!O67)</f>
      </c>
      <c r="P86" s="266"/>
      <c r="Q86" s="123" t="str">
        <f>"Kenmerken (maturityniveau "&amp;O84&amp;")
"&amp;IF('Het verhaal van Thijs'!$F$27="","",'Het verhaal van Thijs'!$F$27)</f>
        <v>Kenmerken (maturityniveau 1)
Aan- en afwezigheid wordt op papier geregistreerd.
Uitgangspunt daarbij is het klassenrooster.
Verlof wordt schriftelijk aangevraagd en ziekte en verlof worden achteraf handmatig verwerkt.
De mentor werkt wekelijks de klassenlijsten door om te zien of er iemand gemeld moet worden bij het verzuimloket. Verzamelde gegevens worden overgenomen in Excel lijsten.</v>
      </c>
      <c r="R86" s="128"/>
    </row>
    <row r="87" spans="14:18" ht="23.25" thickBot="1">
      <c r="N87"/>
      <c r="O87" s="122"/>
      <c r="P87" s="267"/>
      <c r="Q87" s="131" t="str">
        <f>"Kenmerken onderwijscatalogus (maturityniveau "&amp;O84&amp;")
"&amp;IF('Het verhaal van Thijs'!$F$28="---","(Nvt)",'Het verhaal van Thijs'!$F$28)</f>
        <v>Kenmerken onderwijscatalogus (maturityniveau 1)
Er is geen relatie tussen de onderwijscatalogus, het rooster en de AAR-systemen.</v>
      </c>
      <c r="R87" s="128"/>
    </row>
    <row r="88" spans="14:18" ht="114.75">
      <c r="N88"/>
      <c r="O88" s="121">
        <f>IF('Het verhaal van Thijs'!$B$29="","",'Het verhaal van Thijs'!$B$29)</f>
        <v>1</v>
      </c>
      <c r="P88" s="264" t="str">
        <f>Grafiek!$B$17</f>
        <v>Aantonen competenties &amp; kennis</v>
      </c>
      <c r="Q88" s="132" t="str">
        <f>IF('Het verhaal van Thijs'!$D$29="","",'Het verhaal van Thijs'!$D$29)</f>
        <v>Thijs heeft bij het begin van zijn opleiding een boekwerkje gekregen: 'toets- en examenreglement'. Daarin staat wat Thijs allemaal moet kennen en kunnen op welk moment in de opleiding. Het is een ingewikkeld geheel met allerlei codes en vage omschrijvingen. "Meer zo'n boekwerkje 'omdat het moet', dan dat ik er iets aan heb", moppert hij. 
Hij merkt, dat veel docenten er hetzelfde over denken. Af en toe krijgt hij toetsen die helemaal niet in het boekje voorkomen of blijken er toetsen niet gegeven te zijn, die volgens het boekje wel afgenomen hadden moeten worden.
Hij ziet ook enkele onderwerpen in het boekje staan, die hij allang beheerst vanwege het baantje dat hij heeft in de supermarkt. Zonde van de tijd, maar het moet nu eenmaal...</v>
      </c>
      <c r="R88" s="128"/>
    </row>
    <row r="89" spans="14:18" ht="12.75">
      <c r="N89"/>
      <c r="O89" s="121"/>
      <c r="P89" s="265"/>
      <c r="Q89" s="129"/>
      <c r="R89" s="128"/>
    </row>
    <row r="90" spans="14:18" ht="34.5" thickBot="1">
      <c r="N90"/>
      <c r="O90" s="122">
        <f>IF('Het verhaal van Thijs'!O69="","",'Het verhaal van Thijs'!O69)</f>
      </c>
      <c r="P90" s="266"/>
      <c r="Q90" s="123" t="str">
        <f>"Kenmerken (maturityniveau "&amp;O88&amp;")
"&amp;IF('Het verhaal van Thijs'!$F$29="","",'Het verhaal van Thijs'!$F$29)</f>
        <v>Kenmerken (maturityniveau 1)
Er is een toets- en examenplan als basis voor curriculum
Het is niet mogelijk om EVC te verwerven.
Er zijn vaste toets- en examenmomenten ingeroosterd in het jaar.</v>
      </c>
      <c r="R90" s="128"/>
    </row>
    <row r="91" spans="14:18" ht="45.75" thickBot="1">
      <c r="N91"/>
      <c r="O91" s="122"/>
      <c r="P91" s="267"/>
      <c r="Q91" s="131" t="str">
        <f>"Kenmerken onderwijscatalogus (maturityniveau "&amp;O88&amp;")
"&amp;IF('Het verhaal van Thijs'!$F$30="---","(Nvt)",'Het verhaal van Thijs'!$F$30)</f>
        <v>Kenmerken onderwijscatalogus (maturityniveau 1)
(Nvt)</v>
      </c>
      <c r="R91" s="128"/>
    </row>
    <row r="92" spans="14:18" ht="38.25">
      <c r="N92"/>
      <c r="O92" s="121">
        <f>IF('Het verhaal van Thijs'!$B$31="","",'Het verhaal van Thijs'!$B$31)</f>
        <v>1</v>
      </c>
      <c r="P92" s="264" t="str">
        <f>Grafiek!$B$18</f>
        <v>Volgen van de voortgang</v>
      </c>
      <c r="Q92" s="132" t="str">
        <f>IF('Het verhaal van Thijs'!$D$31="","",'Het verhaal van Thijs'!$D$31)</f>
        <v>Als Thijs met zijn mentor een gesprek heeft dan vraagt die aan Thijs hoe het er mee staat omdat hij daar zelf geen zicht op heeft. 
Er zijn voortdurend discussies over de cijfers omdat niet duidelijk is hoe die tot stand komen. </v>
      </c>
      <c r="R92" s="128"/>
    </row>
    <row r="93" spans="14:18" ht="12.75">
      <c r="N93"/>
      <c r="O93" s="121"/>
      <c r="P93" s="265"/>
      <c r="Q93" s="129"/>
      <c r="R93" s="128"/>
    </row>
    <row r="94" spans="15:18" ht="57" thickBot="1">
      <c r="O94" s="121"/>
      <c r="P94" s="266"/>
      <c r="Q94" s="123" t="str">
        <f>"Kenmerken (maturityniveau "&amp;O92&amp;")
"&amp;IF('Het verhaal van Thijs'!$F$31="","",'Het verhaal van Thijs'!$F$31)</f>
        <v>Kenmerken (maturityniveau 1)
Iedere docent heeft zijn eigen lijsten en houdt zelf de resultaten bij
De docent bepaalt zelf volgens welke logica het eindcijfer tot stand komt.
Alleen op het niveau van deelkwalificaties (c.q. werkprocessen) worden resultaten in de KRD gezet.
De loopbaanbegeleider krijgt pas een beeld van de voortgang bij een rapportbespreking.</v>
      </c>
      <c r="R94" s="128"/>
    </row>
    <row r="95" spans="15:18" ht="34.5" thickBot="1">
      <c r="O95" s="121"/>
      <c r="P95" s="267"/>
      <c r="Q95" s="131" t="str">
        <f>"Kenmerken onderwijscatalogus (maturityniveau "&amp;O92&amp;")
"&amp;IF('Het verhaal van Thijs'!$F$32="---","(Nvt)",'Het verhaal van Thijs'!$F$32)</f>
        <v>Kenmerken onderwijscatalogus (maturityniveau 1)
(Nvt)</v>
      </c>
      <c r="R95" s="128"/>
    </row>
    <row r="96" spans="15:18" ht="63.75">
      <c r="O96" s="121">
        <f>IF('Het verhaal van Thijs'!$B$33="","",'Het verhaal van Thijs'!$B$33)</f>
        <v>1</v>
      </c>
      <c r="P96" s="264" t="str">
        <f>Grafiek!$B$19</f>
        <v>Loopbaanbegeleiding</v>
      </c>
      <c r="Q96" s="132" t="str">
        <f>IF('Het verhaal van Thijs'!$D$33="","",'Het verhaal van Thijs'!$D$33)</f>
        <v>Tijdens zijn opleiding krijgt Thijs elk jaar een nieuwe begeleider (mentor). Die voert af en toe een gesprek met Thijs. Eigenlijk gebeurt dat alleen als er een paar onvoldoendes op zijn rapport staan. Omdat het de eerste redelijk gaat met Thijs, blijven de gesprekken vaak beperkt tot wat tips. 
In de regel maakt de begeleider wat aantekeningen in een notitieboekje. </v>
      </c>
      <c r="R96" s="128"/>
    </row>
    <row r="97" spans="15:18" ht="12.75">
      <c r="O97" s="121"/>
      <c r="P97" s="265"/>
      <c r="Q97" s="129"/>
      <c r="R97" s="128"/>
    </row>
    <row r="98" spans="15:18" ht="57" thickBot="1">
      <c r="O98" s="122">
        <f>IF('Het verhaal van Thijs'!O73="","",'Het verhaal van Thijs'!O73)</f>
      </c>
      <c r="P98" s="266"/>
      <c r="Q98" s="123" t="str">
        <f>"Kenmerken (maturityniveau "&amp;O92&amp;")
"&amp;IF('Het verhaal van Thijs'!$F$33="","",'Het verhaal van Thijs'!$F$33)</f>
        <v>Kenmerken (maturityniveau 1)
Begeleiding voornamelijk vakinhoudelijk, loopbaanbegeleiding vindt alleen ad hoc plaats (bij geconstateerde problemen)
Er vindt soms doorverwijzing plaats naar tweedelijns begeleiding.
</v>
      </c>
      <c r="R98" s="128"/>
    </row>
    <row r="99" spans="15:18" ht="23.25" thickBot="1">
      <c r="O99" s="122"/>
      <c r="P99" s="267"/>
      <c r="Q99" s="131" t="str">
        <f>"Kenmerken onderwijscatalogus (maturityniveau "&amp;O92&amp;")
"&amp;IF('Het verhaal van Thijs'!$F$34="---","(Nvt)",'Het verhaal van Thijs'!$F$34)</f>
        <v>Kenmerken onderwijscatalogus (maturityniveau 1)
(Nvt)</v>
      </c>
      <c r="R99" s="128"/>
    </row>
    <row r="100" spans="15:18" ht="114.75">
      <c r="O100" s="121">
        <f>IF('Het verhaal van Thijs'!$B$35="","",'Het verhaal van Thijs'!$B$35)</f>
        <v>1</v>
      </c>
      <c r="P100" s="264" t="str">
        <f>Grafiek!$B$20</f>
        <v>Tweede- en derdelijns begeleiding</v>
      </c>
      <c r="Q100" s="132" t="str">
        <f>IF('Het verhaal van Thijs'!$D$35="","",'Het verhaal van Thijs'!$D$35)</f>
        <v>Op een bepaald moment gaat het minder goed met Thijs. Hij bespreekt dat met zijn mentor. Die geeft hem de tip om eens bij het StudentOndersteuningsCentrum langs te gaan. 
Bij het StudentOndersteuningsCentrum krijgt Thijs enkele gesprekken en een training. Daarna gaat het allemaal een stuk beter. Zijn mentor vraagt er later nog wel eens naar en maakt dan een aantekening in zijn schrift. </v>
      </c>
      <c r="R100" s="128"/>
    </row>
    <row r="101" spans="15:18" ht="12.75">
      <c r="O101" s="121"/>
      <c r="P101" s="265"/>
      <c r="Q101" s="129"/>
      <c r="R101" s="128"/>
    </row>
    <row r="102" spans="15:18" ht="23.25" thickBot="1">
      <c r="O102" s="122">
        <f>IF('Het verhaal van Thijs'!O75="","",'Het verhaal van Thijs'!O75)</f>
      </c>
      <c r="P102" s="266"/>
      <c r="Q102" s="123" t="str">
        <f>"Kenmerken (maturityniveau "&amp;O100&amp;")
"&amp;IF('Het verhaal van Thijs'!$F$35="","",'Het verhaal van Thijs'!$F$35)</f>
        <v>Kenmerken (maturityniveau 1)
Bij doorverwijzing naar tweedelijns vindt zelden terugkoppeling plaats naar de mentor of studieloopbaanbegeleider.</v>
      </c>
      <c r="R102" s="128"/>
    </row>
    <row r="103" spans="15:18" ht="23.25" thickBot="1">
      <c r="O103" s="121"/>
      <c r="P103" s="268"/>
      <c r="Q103" s="123" t="str">
        <f>"Kenmerken onderwijscatalogus (maturityniveau "&amp;O100&amp;")
"&amp;IF('Het verhaal van Thijs'!$F$36="---","(Nvt)",'Het verhaal van Thijs'!$F$36)</f>
        <v>Kenmerken onderwijscatalogus (maturityniveau 1)
(Nvt)</v>
      </c>
      <c r="R103" s="128"/>
    </row>
  </sheetData>
  <sheetProtection password="E628" sheet="1" objects="1" scenarios="1" formatRows="0" selectLockedCells="1"/>
  <mergeCells count="17">
    <mergeCell ref="P60:P63"/>
    <mergeCell ref="P64:P67"/>
    <mergeCell ref="P68:P71"/>
    <mergeCell ref="P72:P75"/>
    <mergeCell ref="P76:P79"/>
    <mergeCell ref="P100:P103"/>
    <mergeCell ref="P80:P83"/>
    <mergeCell ref="P84:P87"/>
    <mergeCell ref="P88:P91"/>
    <mergeCell ref="P92:P95"/>
    <mergeCell ref="P96:P99"/>
    <mergeCell ref="B1:B4"/>
    <mergeCell ref="P41:P44"/>
    <mergeCell ref="P45:P48"/>
    <mergeCell ref="P53:P56"/>
    <mergeCell ref="P57:P59"/>
    <mergeCell ref="P49:P52"/>
  </mergeCells>
  <conditionalFormatting sqref="F6">
    <cfRule type="cellIs" priority="73" dxfId="61" operator="equal">
      <formula>0</formula>
    </cfRule>
  </conditionalFormatting>
  <conditionalFormatting sqref="H6">
    <cfRule type="cellIs" priority="72" dxfId="62" operator="equal">
      <formula>0</formula>
    </cfRule>
  </conditionalFormatting>
  <conditionalFormatting sqref="F14">
    <cfRule type="cellIs" priority="29" dxfId="61" operator="equal">
      <formula>0</formula>
    </cfRule>
  </conditionalFormatting>
  <conditionalFormatting sqref="F12">
    <cfRule type="cellIs" priority="30" dxfId="61" operator="equal">
      <formula>0</formula>
    </cfRule>
  </conditionalFormatting>
  <conditionalFormatting sqref="F10">
    <cfRule type="cellIs" priority="31" dxfId="61" operator="equal">
      <formula>0</formula>
    </cfRule>
  </conditionalFormatting>
  <conditionalFormatting sqref="F16">
    <cfRule type="cellIs" priority="28" dxfId="61" operator="equal">
      <formula>0</formula>
    </cfRule>
  </conditionalFormatting>
  <conditionalFormatting sqref="F18">
    <cfRule type="cellIs" priority="27" dxfId="61" operator="equal">
      <formula>0</formula>
    </cfRule>
  </conditionalFormatting>
  <conditionalFormatting sqref="F20">
    <cfRule type="cellIs" priority="26" dxfId="61" operator="equal">
      <formula>0</formula>
    </cfRule>
  </conditionalFormatting>
  <conditionalFormatting sqref="F22">
    <cfRule type="cellIs" priority="25" dxfId="61" operator="equal">
      <formula>0</formula>
    </cfRule>
  </conditionalFormatting>
  <conditionalFormatting sqref="F24">
    <cfRule type="cellIs" priority="24" dxfId="61" operator="equal">
      <formula>0</formula>
    </cfRule>
  </conditionalFormatting>
  <conditionalFormatting sqref="F26">
    <cfRule type="cellIs" priority="23" dxfId="61" operator="equal">
      <formula>0</formula>
    </cfRule>
  </conditionalFormatting>
  <conditionalFormatting sqref="F28">
    <cfRule type="cellIs" priority="22" dxfId="61" operator="equal">
      <formula>0</formula>
    </cfRule>
  </conditionalFormatting>
  <conditionalFormatting sqref="F8">
    <cfRule type="cellIs" priority="32" dxfId="61" operator="equal">
      <formula>0</formula>
    </cfRule>
  </conditionalFormatting>
  <conditionalFormatting sqref="F30">
    <cfRule type="cellIs" priority="21" dxfId="61" operator="equal">
      <formula>0</formula>
    </cfRule>
  </conditionalFormatting>
  <conditionalFormatting sqref="H20">
    <cfRule type="cellIs" priority="8" dxfId="62" operator="equal">
      <formula>0</formula>
    </cfRule>
  </conditionalFormatting>
  <conditionalFormatting sqref="H8">
    <cfRule type="cellIs" priority="19" dxfId="62" operator="equal">
      <formula>0</formula>
    </cfRule>
  </conditionalFormatting>
  <conditionalFormatting sqref="H10">
    <cfRule type="cellIs" priority="18" dxfId="62" operator="equal">
      <formula>0</formula>
    </cfRule>
  </conditionalFormatting>
  <conditionalFormatting sqref="H12">
    <cfRule type="cellIs" priority="17" dxfId="62" operator="equal">
      <formula>0</formula>
    </cfRule>
  </conditionalFormatting>
  <conditionalFormatting sqref="H16">
    <cfRule type="cellIs" priority="16" dxfId="62" operator="equal">
      <formula>0</formula>
    </cfRule>
  </conditionalFormatting>
  <conditionalFormatting sqref="H18">
    <cfRule type="cellIs" priority="15" dxfId="62" operator="equal">
      <formula>0</formula>
    </cfRule>
  </conditionalFormatting>
  <conditionalFormatting sqref="H24">
    <cfRule type="cellIs" priority="13" dxfId="62" operator="equal">
      <formula>0</formula>
    </cfRule>
  </conditionalFormatting>
  <conditionalFormatting sqref="H26">
    <cfRule type="cellIs" priority="12" dxfId="62" operator="equal">
      <formula>0</formula>
    </cfRule>
  </conditionalFormatting>
  <conditionalFormatting sqref="H28">
    <cfRule type="cellIs" priority="11" dxfId="62" operator="equal">
      <formula>0</formula>
    </cfRule>
  </conditionalFormatting>
  <conditionalFormatting sqref="H30">
    <cfRule type="cellIs" priority="10" dxfId="62" operator="equal">
      <formula>0</formula>
    </cfRule>
  </conditionalFormatting>
  <conditionalFormatting sqref="H14">
    <cfRule type="cellIs" priority="9" dxfId="62" operator="equal">
      <formula>0</formula>
    </cfRule>
  </conditionalFormatting>
  <conditionalFormatting sqref="H22">
    <cfRule type="cellIs" priority="7" dxfId="62" operator="equal">
      <formula>0</formula>
    </cfRule>
  </conditionalFormatting>
  <conditionalFormatting sqref="H36">
    <cfRule type="cellIs" priority="1" dxfId="62" operator="equal">
      <formula>0</formula>
    </cfRule>
  </conditionalFormatting>
  <conditionalFormatting sqref="F32">
    <cfRule type="cellIs" priority="6" dxfId="61" operator="equal">
      <formula>0</formula>
    </cfRule>
  </conditionalFormatting>
  <conditionalFormatting sqref="H32">
    <cfRule type="cellIs" priority="5" dxfId="62" operator="equal">
      <formula>0</formula>
    </cfRule>
  </conditionalFormatting>
  <conditionalFormatting sqref="F34">
    <cfRule type="cellIs" priority="4" dxfId="61" operator="equal">
      <formula>0</formula>
    </cfRule>
  </conditionalFormatting>
  <conditionalFormatting sqref="H34">
    <cfRule type="cellIs" priority="3" dxfId="62" operator="equal">
      <formula>0</formula>
    </cfRule>
  </conditionalFormatting>
  <conditionalFormatting sqref="F36">
    <cfRule type="cellIs" priority="2" dxfId="61" operator="equal">
      <formula>0</formula>
    </cfRule>
  </conditionalFormatting>
  <dataValidations count="1">
    <dataValidation type="list" allowBlank="1" showInputMessage="1" showErrorMessage="1" sqref="D2">
      <formula1>$AE$2:$AE$6</formula1>
    </dataValidation>
  </dataValidations>
  <printOptions/>
  <pageMargins left="0.7480314960629921" right="0.7480314960629921" top="0.984251968503937" bottom="0.984251968503937" header="0.5118110236220472" footer="0.5118110236220472"/>
  <pageSetup orientation="portrait" paperSize="9" r:id="rId3"/>
  <headerFooter alignWithMargins="0">
    <oddHeader>&amp;L&amp;G&amp;CTriple A Maturityscan&amp;R&amp;G</oddHeader>
    <oddFooter>&amp;L&amp;A&amp;RPagina &amp;P</oddFoot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M&amp;I/Partners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 van den Hurk</dc:creator>
  <cp:keywords/>
  <dc:description/>
  <cp:lastModifiedBy>Jef van den Hurk</cp:lastModifiedBy>
  <cp:lastPrinted>2012-10-18T14:41:12Z</cp:lastPrinted>
  <dcterms:created xsi:type="dcterms:W3CDTF">2011-12-09T16:03:53Z</dcterms:created>
  <dcterms:modified xsi:type="dcterms:W3CDTF">2012-10-18T14:43:39Z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